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75" windowHeight="6180" tabRatio="872" activeTab="0"/>
  </bookViews>
  <sheets>
    <sheet name="2007 v 2008" sheetId="1" r:id="rId1"/>
    <sheet name="Chart Data" sheetId="2" r:id="rId2"/>
    <sheet name="Chart - Revenue" sheetId="3" r:id="rId3"/>
    <sheet name="Chart - COGS" sheetId="4" r:id="rId4"/>
    <sheet name="Chart - Gross Margin" sheetId="5" r:id="rId5"/>
    <sheet name="Chart - Salaries and Benefits" sheetId="6" r:id="rId6"/>
    <sheet name="Chart - Other Expenses" sheetId="7" r:id="rId7"/>
    <sheet name="Chart - EBIT" sheetId="8" r:id="rId8"/>
    <sheet name="Chart - Revenue &amp; EBIT" sheetId="9" r:id="rId9"/>
  </sheets>
  <definedNames>
    <definedName name="all">'2007 v 2008'!$F$1:$AZ$58</definedName>
    <definedName name="balance" localSheetId="0">'2007 v 2008'!#REF!</definedName>
    <definedName name="big">#REF!</definedName>
    <definedName name="calculations" localSheetId="3">'2007 v 2008'!#REF!</definedName>
    <definedName name="calculations" localSheetId="7">'2007 v 2008'!#REF!</definedName>
    <definedName name="calculations" localSheetId="4">'2007 v 2008'!#REF!</definedName>
    <definedName name="calculations" localSheetId="6">'2007 v 2008'!#REF!</definedName>
    <definedName name="calculations" localSheetId="8">'2007 v 2008'!#REF!</definedName>
    <definedName name="calculations" localSheetId="5">'2007 v 2008'!#REF!</definedName>
    <definedName name="calculations">'2007 v 2008'!#REF!</definedName>
    <definedName name="capital" localSheetId="3">'2007 v 2008'!#REF!</definedName>
    <definedName name="capital" localSheetId="7">'2007 v 2008'!#REF!</definedName>
    <definedName name="capital" localSheetId="4">'2007 v 2008'!#REF!</definedName>
    <definedName name="capital" localSheetId="6">'2007 v 2008'!#REF!</definedName>
    <definedName name="capital" localSheetId="8">'2007 v 2008'!#REF!</definedName>
    <definedName name="capital" localSheetId="5">'2007 v 2008'!#REF!</definedName>
    <definedName name="capital">'2007 v 2008'!#REF!</definedName>
    <definedName name="cash" localSheetId="3">'2007 v 2008'!#REF!</definedName>
    <definedName name="cash" localSheetId="7">'2007 v 2008'!#REF!</definedName>
    <definedName name="cash" localSheetId="4">'2007 v 2008'!#REF!</definedName>
    <definedName name="cash" localSheetId="6">'2007 v 2008'!#REF!</definedName>
    <definedName name="cash" localSheetId="8">'2007 v 2008'!#REF!</definedName>
    <definedName name="cash" localSheetId="5">'2007 v 2008'!#REF!</definedName>
    <definedName name="cash">'2007 v 2008'!#REF!</definedName>
    <definedName name="dxcdsc" localSheetId="7">'2007 v 2008'!#REF!</definedName>
    <definedName name="dxcdsc" localSheetId="8">'2007 v 2008'!#REF!</definedName>
    <definedName name="dxcdsc">'2007 v 2008'!#REF!</definedName>
    <definedName name="fzdgbfrd" localSheetId="7">'2007 v 2008'!#REF!</definedName>
    <definedName name="fzdgbfrd" localSheetId="6">'2007 v 2008'!#REF!</definedName>
    <definedName name="fzdgbfrd" localSheetId="8">'2007 v 2008'!#REF!</definedName>
    <definedName name="fzdgbfrd" localSheetId="5">'2007 v 2008'!#REF!</definedName>
    <definedName name="fzdgbfrd">'2007 v 2008'!#REF!</definedName>
    <definedName name="gross" localSheetId="3">#REF!</definedName>
    <definedName name="gross" localSheetId="7">#REF!</definedName>
    <definedName name="gross" localSheetId="4">#REF!</definedName>
    <definedName name="gross" localSheetId="6">#REF!</definedName>
    <definedName name="gross" localSheetId="8">#REF!</definedName>
    <definedName name="gross" localSheetId="5">#REF!</definedName>
    <definedName name="gross">#REF!</definedName>
    <definedName name="income" localSheetId="0">'2007 v 2008'!$F$1:$AZ$58</definedName>
    <definedName name="manufacturing" localSheetId="3">'2007 v 2008'!#REF!</definedName>
    <definedName name="manufacturing" localSheetId="7">'2007 v 2008'!#REF!</definedName>
    <definedName name="manufacturing" localSheetId="4">'2007 v 2008'!#REF!</definedName>
    <definedName name="manufacturing" localSheetId="6">'2007 v 2008'!#REF!</definedName>
    <definedName name="manufacturing" localSheetId="8">'2007 v 2008'!#REF!</definedName>
    <definedName name="manufacturing" localSheetId="5">'2007 v 2008'!#REF!</definedName>
    <definedName name="manufacturing">'2007 v 2008'!#REF!</definedName>
    <definedName name="_xlnm.Print_Area" localSheetId="0">'2007 v 2008'!$A$1:$AZ$82</definedName>
    <definedName name="_xlnm.Print_Titles" localSheetId="0">'2007 v 2008'!$A:$C,'2007 v 2008'!$1:$4</definedName>
    <definedName name="product" localSheetId="3">'2007 v 2008'!#REF!</definedName>
    <definedName name="product" localSheetId="7">'2007 v 2008'!#REF!</definedName>
    <definedName name="product" localSheetId="4">'2007 v 2008'!#REF!</definedName>
    <definedName name="product" localSheetId="6">'2007 v 2008'!#REF!</definedName>
    <definedName name="product" localSheetId="8">'2007 v 2008'!#REF!</definedName>
    <definedName name="product" localSheetId="5">'2007 v 2008'!#REF!</definedName>
    <definedName name="product">'2007 v 2008'!#REF!</definedName>
    <definedName name="Record1">#REF!</definedName>
    <definedName name="Record2">#REF!</definedName>
    <definedName name="sources" localSheetId="0">'2007 v 2008'!#REF!</definedName>
    <definedName name="staff" localSheetId="3">'2007 v 2008'!#REF!</definedName>
    <definedName name="staff" localSheetId="7">'2007 v 2008'!#REF!</definedName>
    <definedName name="staff" localSheetId="4">'2007 v 2008'!#REF!</definedName>
    <definedName name="staff" localSheetId="6">'2007 v 2008'!#REF!</definedName>
    <definedName name="staff" localSheetId="8">'2007 v 2008'!#REF!</definedName>
    <definedName name="staff" localSheetId="5">'2007 v 2008'!#REF!</definedName>
    <definedName name="staff">'2007 v 2008'!#REF!</definedName>
  </definedNames>
  <calcPr fullCalcOnLoad="1"/>
</workbook>
</file>

<file path=xl/sharedStrings.xml><?xml version="1.0" encoding="utf-8"?>
<sst xmlns="http://schemas.openxmlformats.org/spreadsheetml/2006/main" count="147" uniqueCount="129">
  <si>
    <t>Insurance</t>
  </si>
  <si>
    <t>Expenses</t>
  </si>
  <si>
    <t>Depreciation</t>
  </si>
  <si>
    <t>GROSS MARGIN</t>
  </si>
  <si>
    <t>G/L No.</t>
  </si>
  <si>
    <t>40100</t>
  </si>
  <si>
    <t>Sales - Grocery</t>
  </si>
  <si>
    <t>40200</t>
  </si>
  <si>
    <t>Total Revenues</t>
  </si>
  <si>
    <t>Sales - Bulk</t>
  </si>
  <si>
    <t>40300</t>
  </si>
  <si>
    <t>Sales - Produce</t>
  </si>
  <si>
    <t>40400</t>
  </si>
  <si>
    <t>Sales - Meat</t>
  </si>
  <si>
    <t>40450</t>
  </si>
  <si>
    <t>Pet Foods</t>
  </si>
  <si>
    <t>40500</t>
  </si>
  <si>
    <t>Sales - Seafood</t>
  </si>
  <si>
    <t>40600</t>
  </si>
  <si>
    <t>Sales - Prepared Foods</t>
  </si>
  <si>
    <t>40700</t>
  </si>
  <si>
    <t>Sales - Café</t>
  </si>
  <si>
    <t>40750</t>
  </si>
  <si>
    <t>Café - Beer &amp; Wine</t>
  </si>
  <si>
    <t>40800</t>
  </si>
  <si>
    <t>Sales - Deli</t>
  </si>
  <si>
    <t>40900</t>
  </si>
  <si>
    <t>Sales - Cheese</t>
  </si>
  <si>
    <t>41000</t>
  </si>
  <si>
    <t>Sales - Beer</t>
  </si>
  <si>
    <t>41100</t>
  </si>
  <si>
    <t>Sales - Wine</t>
  </si>
  <si>
    <t>41200</t>
  </si>
  <si>
    <t>Sales - Bakery</t>
  </si>
  <si>
    <t>41300</t>
  </si>
  <si>
    <t>Sales - Dairy</t>
  </si>
  <si>
    <t>41400</t>
  </si>
  <si>
    <t>Sales - Frozen Foods</t>
  </si>
  <si>
    <t>41500</t>
  </si>
  <si>
    <t>41600</t>
  </si>
  <si>
    <t>Sales - Healthy Living</t>
  </si>
  <si>
    <t>Sales - Catering</t>
  </si>
  <si>
    <t>41650</t>
  </si>
  <si>
    <t>Inflight Catering</t>
  </si>
  <si>
    <t>41700</t>
  </si>
  <si>
    <t>Sales - Housewares</t>
  </si>
  <si>
    <t>41800</t>
  </si>
  <si>
    <t>Sales - Floral</t>
  </si>
  <si>
    <t>41900</t>
  </si>
  <si>
    <t>Sales - Sushi</t>
  </si>
  <si>
    <t>42000</t>
  </si>
  <si>
    <t>Discounts - FS Rewards</t>
  </si>
  <si>
    <t>45000</t>
  </si>
  <si>
    <t>Sales - General Merchandise</t>
  </si>
  <si>
    <t>49000</t>
  </si>
  <si>
    <t>Sales - Discounts</t>
  </si>
  <si>
    <t>49050</t>
  </si>
  <si>
    <t>Coupons</t>
  </si>
  <si>
    <t>%</t>
  </si>
  <si>
    <t>SALARIES &amp; WAGES</t>
  </si>
  <si>
    <t>PAYROLL TAXES &amp; BENEFITS</t>
  </si>
  <si>
    <t>72000</t>
  </si>
  <si>
    <t>72013</t>
  </si>
  <si>
    <t>Vision Insurance</t>
  </si>
  <si>
    <t>72014</t>
  </si>
  <si>
    <t>AFLAC</t>
  </si>
  <si>
    <t>72015</t>
  </si>
  <si>
    <t>Health Insurance</t>
  </si>
  <si>
    <t>72016</t>
  </si>
  <si>
    <t>Dental Insurance</t>
  </si>
  <si>
    <t>72017</t>
  </si>
  <si>
    <t>Workers Compensation</t>
  </si>
  <si>
    <t>Total Payroll Taxes &amp; Benefits</t>
  </si>
  <si>
    <t>Total Payroll and Related Expenses</t>
  </si>
  <si>
    <t>Income before Other and Fixed Expenses</t>
  </si>
  <si>
    <t>OTHER EXPENSES</t>
  </si>
  <si>
    <t>Net Profit / (Loss) Before Other &amp; Fixed</t>
  </si>
  <si>
    <t>REVENUES</t>
  </si>
  <si>
    <t>COST OF SALES</t>
  </si>
  <si>
    <t>OTHER INCOME / EXPENSE</t>
  </si>
  <si>
    <t>FIXED EXPENSES</t>
  </si>
  <si>
    <t>Total Fixed Expenses</t>
  </si>
  <si>
    <t>74000</t>
  </si>
  <si>
    <t>Rent</t>
  </si>
  <si>
    <t>74100</t>
  </si>
  <si>
    <t>CAM Expense</t>
  </si>
  <si>
    <t>78000</t>
  </si>
  <si>
    <t>Utilities Expense</t>
  </si>
  <si>
    <t>76200</t>
  </si>
  <si>
    <t>Trash</t>
  </si>
  <si>
    <t>76250</t>
  </si>
  <si>
    <t>Disposal Fees</t>
  </si>
  <si>
    <t>75910</t>
  </si>
  <si>
    <t>Taxes - Property</t>
  </si>
  <si>
    <t>67500</t>
  </si>
  <si>
    <t>Payroll Taxes &amp; Benefits</t>
  </si>
  <si>
    <t>Total G &amp; A Salaries</t>
  </si>
  <si>
    <t>EBIDTA</t>
  </si>
  <si>
    <t>AMORTIZATION &amp; DEPRECIATION</t>
  </si>
  <si>
    <t>60500</t>
  </si>
  <si>
    <t>Amortization</t>
  </si>
  <si>
    <t>64000</t>
  </si>
  <si>
    <t>EBIT</t>
  </si>
  <si>
    <t>Management and Administration</t>
  </si>
  <si>
    <t>Reserves</t>
  </si>
  <si>
    <t>Revenue 2007</t>
  </si>
  <si>
    <t>Revenue 2008</t>
  </si>
  <si>
    <t xml:space="preserve">March </t>
  </si>
  <si>
    <t>April</t>
  </si>
  <si>
    <t>May</t>
  </si>
  <si>
    <t>Salaries &amp; Benefits 2007</t>
  </si>
  <si>
    <t>Other Expenses 2007</t>
  </si>
  <si>
    <t>Other Expenses 2008</t>
  </si>
  <si>
    <t>EBIT 2007</t>
  </si>
  <si>
    <t>EBIT 2008</t>
  </si>
  <si>
    <t>Difference</t>
  </si>
  <si>
    <t>COGS 2007</t>
  </si>
  <si>
    <t>COGS 2008</t>
  </si>
  <si>
    <t>Gross Margin 2007</t>
  </si>
  <si>
    <t>Gross Margin 2008</t>
  </si>
  <si>
    <t xml:space="preserve"> Total 2007</t>
  </si>
  <si>
    <t xml:space="preserve"> Total 2008</t>
  </si>
  <si>
    <t>Tax - FICA</t>
  </si>
  <si>
    <t>Salaries &amp; Benefits 2008</t>
  </si>
  <si>
    <t>Total</t>
  </si>
  <si>
    <t>2007 v 2008</t>
  </si>
  <si>
    <t>INCOME STATEMENT COMPARISON 2007 v 2008</t>
  </si>
  <si>
    <t>Company Name</t>
  </si>
  <si>
    <t>Variance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</si>
</sst>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#,###,_);\(#,###,\)"/>
    <numFmt numFmtId="167" formatCode="#,,_);\(#,,\)"/>
    <numFmt numFmtId="168" formatCode="mmmm\ d\,\ yyyy"/>
    <numFmt numFmtId="169" formatCode="&quot;$&quot;#,##0\ &quot;per person&quot;"/>
    <numFmt numFmtId="170" formatCode="#,##0\ &quot;years&quot;"/>
    <numFmt numFmtId="171" formatCode="0%\ &quot;of earnings&quot;"/>
    <numFmt numFmtId="172" formatCode="0.0%\ &quot;of revenue&quot;"/>
    <numFmt numFmtId="173" formatCode="0%\ &quot;of salaries&quot;"/>
    <numFmt numFmtId="174" formatCode="0.0%\ &quot;per year&quot;"/>
    <numFmt numFmtId="175" formatCode="&quot;$&quot;#,##0.00\ &quot;per sq ft&quot;"/>
    <numFmt numFmtId="176" formatCode="0%\ &quot;of net AR&quot;"/>
    <numFmt numFmtId="177" formatCode="#,##0\ &quot;days&quot;"/>
    <numFmt numFmtId="178" formatCode="0.0%\ &quot;of sales&quot;"/>
    <numFmt numFmtId="179" formatCode="&quot;$&quot;#,##0\ &quot;max&quot;"/>
    <numFmt numFmtId="180" formatCode="#,##0\ &quot;sq ft min&quot;"/>
    <numFmt numFmtId="181" formatCode="&quot;$&quot;#,##0"/>
    <numFmt numFmtId="182" formatCode="0%\ &quot;of revenue&quot;"/>
    <numFmt numFmtId="183" formatCode="&quot;$&quot;#,##0.00"/>
    <numFmt numFmtId="184" formatCode="&quot;Page&quot;\ 0"/>
    <numFmt numFmtId="185" formatCode="0.0%\ &quot;of collect&quot;"/>
    <numFmt numFmtId="186" formatCode="0.0%\ &quot;of balance&quot;"/>
    <numFmt numFmtId="187" formatCode="#,##0\ &quot;sq ft&quot;"/>
    <numFmt numFmtId="188" formatCode="#,##0\ &quot;mos&quot;"/>
    <numFmt numFmtId="189" formatCode="[$-409]dddd\,\ mmmm\ dd\,\ yyyy"/>
    <numFmt numFmtId="190" formatCode="[$-409]mmm\-yy;@"/>
    <numFmt numFmtId="191" formatCode="mmm\-yyyy"/>
    <numFmt numFmtId="192" formatCode="m/d"/>
  </numFmts>
  <fonts count="49">
    <font>
      <sz val="7"/>
      <name val="M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MS Serif"/>
      <family val="1"/>
    </font>
    <font>
      <u val="single"/>
      <sz val="7"/>
      <color indexed="12"/>
      <name val="MS Serif"/>
      <family val="1"/>
    </font>
    <font>
      <u val="single"/>
      <sz val="7"/>
      <color indexed="36"/>
      <name val="MS Serif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37" fontId="0" fillId="0" borderId="0" xfId="0" applyAlignment="1">
      <alignment/>
    </xf>
    <xf numFmtId="37" fontId="9" fillId="0" borderId="0" xfId="0" applyFont="1" applyFill="1" applyBorder="1" applyAlignment="1" applyProtection="1">
      <alignment horizontal="left"/>
      <protection hidden="1"/>
    </xf>
    <xf numFmtId="37" fontId="10" fillId="0" borderId="0" xfId="0" applyFont="1" applyFill="1" applyBorder="1" applyAlignment="1" applyProtection="1">
      <alignment horizontal="left"/>
      <protection hidden="1"/>
    </xf>
    <xf numFmtId="37" fontId="10" fillId="0" borderId="0" xfId="0" applyFont="1" applyFill="1" applyBorder="1" applyAlignment="1" applyProtection="1">
      <alignment/>
      <protection hidden="1"/>
    </xf>
    <xf numFmtId="37" fontId="10" fillId="0" borderId="0" xfId="0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 applyProtection="1">
      <alignment/>
      <protection hidden="1"/>
    </xf>
    <xf numFmtId="37" fontId="11" fillId="0" borderId="0" xfId="0" applyFont="1" applyFill="1" applyBorder="1" applyAlignment="1" applyProtection="1">
      <alignment/>
      <protection hidden="1"/>
    </xf>
    <xf numFmtId="37" fontId="9" fillId="0" borderId="10" xfId="0" applyFont="1" applyFill="1" applyBorder="1" applyAlignment="1" applyProtection="1">
      <alignment horizontal="left"/>
      <protection hidden="1"/>
    </xf>
    <xf numFmtId="37" fontId="10" fillId="0" borderId="10" xfId="0" applyFont="1" applyFill="1" applyBorder="1" applyAlignment="1" applyProtection="1">
      <alignment horizontal="left"/>
      <protection hidden="1"/>
    </xf>
    <xf numFmtId="37" fontId="10" fillId="0" borderId="10" xfId="0" applyFont="1" applyFill="1" applyBorder="1" applyAlignment="1" applyProtection="1">
      <alignment/>
      <protection hidden="1"/>
    </xf>
    <xf numFmtId="37" fontId="10" fillId="0" borderId="10" xfId="0" applyFont="1" applyFill="1" applyBorder="1" applyAlignment="1" applyProtection="1">
      <alignment/>
      <protection hidden="1"/>
    </xf>
    <xf numFmtId="164" fontId="10" fillId="0" borderId="10" xfId="0" applyNumberFormat="1" applyFont="1" applyFill="1" applyBorder="1" applyAlignment="1" applyProtection="1">
      <alignment/>
      <protection hidden="1"/>
    </xf>
    <xf numFmtId="18" fontId="10" fillId="0" borderId="10" xfId="0" applyNumberFormat="1" applyFont="1" applyFill="1" applyBorder="1" applyAlignment="1" applyProtection="1">
      <alignment horizontal="left"/>
      <protection hidden="1"/>
    </xf>
    <xf numFmtId="37" fontId="10" fillId="0" borderId="0" xfId="0" applyFont="1" applyFill="1" applyAlignment="1" applyProtection="1">
      <alignment/>
      <protection hidden="1"/>
    </xf>
    <xf numFmtId="37" fontId="11" fillId="0" borderId="0" xfId="0" applyFont="1" applyFill="1" applyBorder="1" applyAlignment="1" applyProtection="1">
      <alignment horizontal="left"/>
      <protection hidden="1"/>
    </xf>
    <xf numFmtId="164" fontId="11" fillId="0" borderId="0" xfId="0" applyNumberFormat="1" applyFont="1" applyFill="1" applyBorder="1" applyAlignment="1" applyProtection="1">
      <alignment/>
      <protection hidden="1"/>
    </xf>
    <xf numFmtId="37" fontId="10" fillId="0" borderId="0" xfId="0" applyFont="1" applyFill="1" applyBorder="1" applyAlignment="1" applyProtection="1" quotePrefix="1">
      <alignment horizontal="left"/>
      <protection hidden="1"/>
    </xf>
    <xf numFmtId="37" fontId="11" fillId="0" borderId="11" xfId="0" applyFont="1" applyFill="1" applyBorder="1" applyAlignment="1" applyProtection="1">
      <alignment horizontal="left"/>
      <protection hidden="1"/>
    </xf>
    <xf numFmtId="37" fontId="10" fillId="0" borderId="11" xfId="0" applyFont="1" applyFill="1" applyBorder="1" applyAlignment="1" applyProtection="1">
      <alignment horizontal="left"/>
      <protection hidden="1"/>
    </xf>
    <xf numFmtId="37" fontId="10" fillId="0" borderId="11" xfId="0" applyFont="1" applyFill="1" applyBorder="1" applyAlignment="1" applyProtection="1">
      <alignment/>
      <protection hidden="1"/>
    </xf>
    <xf numFmtId="37" fontId="10" fillId="0" borderId="11" xfId="0" applyFont="1" applyFill="1" applyBorder="1" applyAlignment="1" applyProtection="1">
      <alignment/>
      <protection hidden="1"/>
    </xf>
    <xf numFmtId="164" fontId="10" fillId="0" borderId="11" xfId="0" applyNumberFormat="1" applyFont="1" applyFill="1" applyBorder="1" applyAlignment="1" applyProtection="1">
      <alignment/>
      <protection hidden="1"/>
    </xf>
    <xf numFmtId="164" fontId="11" fillId="0" borderId="11" xfId="0" applyNumberFormat="1" applyFont="1" applyFill="1" applyBorder="1" applyAlignment="1" applyProtection="1">
      <alignment/>
      <protection hidden="1"/>
    </xf>
    <xf numFmtId="178" fontId="10" fillId="0" borderId="0" xfId="0" applyNumberFormat="1" applyFont="1" applyFill="1" applyBorder="1" applyAlignment="1" applyProtection="1">
      <alignment/>
      <protection hidden="1"/>
    </xf>
    <xf numFmtId="182" fontId="10" fillId="0" borderId="0" xfId="0" applyNumberFormat="1" applyFont="1" applyFill="1" applyBorder="1" applyAlignment="1" applyProtection="1">
      <alignment/>
      <protection hidden="1"/>
    </xf>
    <xf numFmtId="169" fontId="10" fillId="0" borderId="0" xfId="0" applyNumberFormat="1" applyFont="1" applyFill="1" applyBorder="1" applyAlignment="1" applyProtection="1">
      <alignment/>
      <protection hidden="1"/>
    </xf>
    <xf numFmtId="37" fontId="11" fillId="0" borderId="12" xfId="0" applyFont="1" applyFill="1" applyBorder="1" applyAlignment="1" applyProtection="1">
      <alignment horizontal="left"/>
      <protection hidden="1"/>
    </xf>
    <xf numFmtId="37" fontId="11" fillId="0" borderId="12" xfId="0" applyFont="1" applyFill="1" applyBorder="1" applyAlignment="1" applyProtection="1">
      <alignment/>
      <protection hidden="1"/>
    </xf>
    <xf numFmtId="164" fontId="11" fillId="0" borderId="12" xfId="0" applyNumberFormat="1" applyFont="1" applyFill="1" applyBorder="1" applyAlignment="1" applyProtection="1">
      <alignment/>
      <protection hidden="1"/>
    </xf>
    <xf numFmtId="9" fontId="10" fillId="0" borderId="0" xfId="0" applyNumberFormat="1" applyFont="1" applyFill="1" applyBorder="1" applyAlignment="1" applyProtection="1">
      <alignment horizontal="left"/>
      <protection hidden="1"/>
    </xf>
    <xf numFmtId="9" fontId="11" fillId="0" borderId="0" xfId="0" applyNumberFormat="1" applyFont="1" applyFill="1" applyBorder="1" applyAlignment="1" applyProtection="1">
      <alignment horizontal="left"/>
      <protection hidden="1"/>
    </xf>
    <xf numFmtId="9" fontId="10" fillId="0" borderId="0" xfId="0" applyNumberFormat="1" applyFont="1" applyFill="1" applyBorder="1" applyAlignment="1" applyProtection="1">
      <alignment/>
      <protection hidden="1"/>
    </xf>
    <xf numFmtId="37" fontId="10" fillId="0" borderId="0" xfId="0" applyFont="1" applyFill="1" applyAlignment="1" applyProtection="1">
      <alignment horizontal="left"/>
      <protection hidden="1"/>
    </xf>
    <xf numFmtId="164" fontId="10" fillId="0" borderId="0" xfId="0" applyNumberFormat="1" applyFont="1" applyFill="1" applyAlignment="1" applyProtection="1">
      <alignment/>
      <protection hidden="1"/>
    </xf>
    <xf numFmtId="37" fontId="11" fillId="0" borderId="0" xfId="0" applyFont="1" applyFill="1" applyAlignment="1" applyProtection="1">
      <alignment/>
      <protection hidden="1"/>
    </xf>
    <xf numFmtId="37" fontId="11" fillId="0" borderId="0" xfId="0" applyFont="1" applyFill="1" applyBorder="1" applyAlignment="1" applyProtection="1">
      <alignment/>
      <protection hidden="1"/>
    </xf>
    <xf numFmtId="37" fontId="10" fillId="0" borderId="0" xfId="0" applyFont="1" applyFill="1" applyAlignment="1" applyProtection="1">
      <alignment/>
      <protection hidden="1"/>
    </xf>
    <xf numFmtId="37" fontId="11" fillId="0" borderId="12" xfId="0" applyFont="1" applyFill="1" applyBorder="1" applyAlignment="1" applyProtection="1">
      <alignment/>
      <protection hidden="1"/>
    </xf>
    <xf numFmtId="40" fontId="10" fillId="0" borderId="0" xfId="0" applyNumberFormat="1" applyFont="1" applyFill="1" applyBorder="1" applyAlignment="1" applyProtection="1">
      <alignment/>
      <protection hidden="1"/>
    </xf>
    <xf numFmtId="40" fontId="10" fillId="0" borderId="10" xfId="0" applyNumberFormat="1" applyFont="1" applyFill="1" applyBorder="1" applyAlignment="1" applyProtection="1">
      <alignment/>
      <protection hidden="1"/>
    </xf>
    <xf numFmtId="40" fontId="11" fillId="0" borderId="11" xfId="0" applyNumberFormat="1" applyFont="1" applyFill="1" applyBorder="1" applyAlignment="1" applyProtection="1">
      <alignment/>
      <protection hidden="1"/>
    </xf>
    <xf numFmtId="40" fontId="11" fillId="0" borderId="0" xfId="0" applyNumberFormat="1" applyFont="1" applyFill="1" applyBorder="1" applyAlignment="1" applyProtection="1">
      <alignment/>
      <protection hidden="1"/>
    </xf>
    <xf numFmtId="40" fontId="10" fillId="0" borderId="0" xfId="0" applyNumberFormat="1" applyFont="1" applyFill="1" applyAlignment="1" applyProtection="1">
      <alignment/>
      <protection hidden="1"/>
    </xf>
    <xf numFmtId="40" fontId="11" fillId="0" borderId="12" xfId="0" applyNumberFormat="1" applyFont="1" applyFill="1" applyBorder="1" applyAlignment="1" applyProtection="1">
      <alignment/>
      <protection hidden="1"/>
    </xf>
    <xf numFmtId="40" fontId="10" fillId="0" borderId="11" xfId="0" applyNumberFormat="1" applyFont="1" applyFill="1" applyBorder="1" applyAlignment="1" applyProtection="1">
      <alignment/>
      <protection hidden="1"/>
    </xf>
    <xf numFmtId="40" fontId="11" fillId="0" borderId="0" xfId="0" applyNumberFormat="1" applyFont="1" applyFill="1" applyAlignment="1" applyProtection="1">
      <alignment/>
      <protection hidden="1"/>
    </xf>
    <xf numFmtId="190" fontId="10" fillId="0" borderId="0" xfId="0" applyNumberFormat="1" applyFont="1" applyFill="1" applyBorder="1" applyAlignment="1" applyProtection="1">
      <alignment/>
      <protection hidden="1"/>
    </xf>
    <xf numFmtId="190" fontId="11" fillId="0" borderId="0" xfId="0" applyNumberFormat="1" applyFont="1" applyFill="1" applyBorder="1" applyAlignment="1" applyProtection="1">
      <alignment horizontal="left"/>
      <protection hidden="1"/>
    </xf>
    <xf numFmtId="190" fontId="10" fillId="0" borderId="0" xfId="0" applyNumberFormat="1" applyFont="1" applyFill="1" applyAlignment="1" applyProtection="1">
      <alignment/>
      <protection hidden="1"/>
    </xf>
    <xf numFmtId="190" fontId="10" fillId="0" borderId="0" xfId="0" applyNumberFormat="1" applyFont="1" applyFill="1" applyBorder="1" applyAlignment="1" applyProtection="1">
      <alignment/>
      <protection hidden="1"/>
    </xf>
    <xf numFmtId="190" fontId="10" fillId="0" borderId="0" xfId="0" applyNumberFormat="1" applyFont="1" applyFill="1" applyBorder="1" applyAlignment="1" applyProtection="1">
      <alignment horizontal="center"/>
      <protection hidden="1"/>
    </xf>
    <xf numFmtId="190" fontId="11" fillId="0" borderId="0" xfId="0" applyNumberFormat="1" applyFont="1" applyFill="1" applyBorder="1" applyAlignment="1" applyProtection="1" quotePrefix="1">
      <alignment horizontal="center"/>
      <protection hidden="1"/>
    </xf>
    <xf numFmtId="40" fontId="11" fillId="0" borderId="0" xfId="0" applyNumberFormat="1" applyFont="1" applyFill="1" applyBorder="1" applyAlignment="1" applyProtection="1">
      <alignment horizontal="left"/>
      <protection hidden="1"/>
    </xf>
    <xf numFmtId="38" fontId="11" fillId="0" borderId="0" xfId="0" applyNumberFormat="1" applyFont="1" applyFill="1" applyBorder="1" applyAlignment="1" applyProtection="1">
      <alignment horizontal="left"/>
      <protection hidden="1"/>
    </xf>
    <xf numFmtId="38" fontId="11" fillId="0" borderId="11" xfId="0" applyNumberFormat="1" applyFont="1" applyFill="1" applyBorder="1" applyAlignment="1" applyProtection="1">
      <alignment horizontal="left"/>
      <protection hidden="1"/>
    </xf>
    <xf numFmtId="38" fontId="11" fillId="0" borderId="11" xfId="0" applyNumberFormat="1" applyFont="1" applyFill="1" applyBorder="1" applyAlignment="1" applyProtection="1">
      <alignment/>
      <protection hidden="1"/>
    </xf>
    <xf numFmtId="38" fontId="11" fillId="0" borderId="11" xfId="0" applyNumberFormat="1" applyFont="1" applyFill="1" applyBorder="1" applyAlignment="1" applyProtection="1">
      <alignment/>
      <protection hidden="1"/>
    </xf>
    <xf numFmtId="38" fontId="11" fillId="0" borderId="0" xfId="0" applyNumberFormat="1" applyFont="1" applyFill="1" applyAlignment="1" applyProtection="1">
      <alignment/>
      <protection hidden="1"/>
    </xf>
    <xf numFmtId="164" fontId="11" fillId="0" borderId="0" xfId="0" applyNumberFormat="1" applyFont="1" applyFill="1" applyBorder="1" applyAlignment="1" applyProtection="1">
      <alignment horizontal="left"/>
      <protection hidden="1"/>
    </xf>
    <xf numFmtId="190" fontId="11" fillId="0" borderId="0" xfId="0" applyNumberFormat="1" applyFont="1" applyFill="1" applyBorder="1" applyAlignment="1" applyProtection="1">
      <alignment horizontal="center"/>
      <protection hidden="1"/>
    </xf>
    <xf numFmtId="15" fontId="10" fillId="0" borderId="0" xfId="0" applyNumberFormat="1" applyFont="1" applyFill="1" applyBorder="1" applyAlignment="1" applyProtection="1">
      <alignment horizontal="left"/>
      <protection hidden="1"/>
    </xf>
    <xf numFmtId="37" fontId="8" fillId="0" borderId="0" xfId="0" applyFont="1" applyAlignment="1">
      <alignment/>
    </xf>
    <xf numFmtId="40" fontId="11" fillId="0" borderId="10" xfId="0" applyNumberFormat="1" applyFont="1" applyFill="1" applyBorder="1" applyAlignment="1" applyProtection="1">
      <alignment/>
      <protection hidden="1"/>
    </xf>
    <xf numFmtId="38" fontId="8" fillId="0" borderId="0" xfId="0" applyNumberFormat="1" applyFont="1" applyAlignment="1">
      <alignment/>
    </xf>
    <xf numFmtId="40" fontId="11" fillId="0" borderId="12" xfId="0" applyNumberFormat="1" applyFont="1" applyFill="1" applyBorder="1" applyAlignment="1" applyProtection="1">
      <alignment horizontal="left"/>
      <protection hidden="1"/>
    </xf>
    <xf numFmtId="40" fontId="11" fillId="0" borderId="12" xfId="0" applyNumberFormat="1" applyFont="1" applyFill="1" applyBorder="1" applyAlignment="1" applyProtection="1">
      <alignment/>
      <protection hidden="1"/>
    </xf>
    <xf numFmtId="38" fontId="11" fillId="0" borderId="12" xfId="0" applyNumberFormat="1" applyFont="1" applyFill="1" applyBorder="1" applyAlignment="1" applyProtection="1">
      <alignment horizontal="left"/>
      <protection hidden="1"/>
    </xf>
    <xf numFmtId="38" fontId="11" fillId="0" borderId="12" xfId="0" applyNumberFormat="1" applyFont="1" applyFill="1" applyBorder="1" applyAlignment="1" applyProtection="1">
      <alignment/>
      <protection hidden="1"/>
    </xf>
    <xf numFmtId="38" fontId="11" fillId="0" borderId="12" xfId="0" applyNumberFormat="1" applyFont="1" applyFill="1" applyBorder="1" applyAlignment="1" applyProtection="1">
      <alignment/>
      <protection hidden="1"/>
    </xf>
    <xf numFmtId="40" fontId="10" fillId="0" borderId="0" xfId="0" applyNumberFormat="1" applyFont="1" applyFill="1" applyAlignment="1" applyProtection="1">
      <alignment horizontal="left"/>
      <protection hidden="1"/>
    </xf>
    <xf numFmtId="37" fontId="11" fillId="0" borderId="13" xfId="0" applyFont="1" applyFill="1" applyBorder="1" applyAlignment="1" applyProtection="1">
      <alignment horizontal="left"/>
      <protection hidden="1"/>
    </xf>
    <xf numFmtId="37" fontId="11" fillId="0" borderId="13" xfId="0" applyFont="1" applyFill="1" applyBorder="1" applyAlignment="1" applyProtection="1">
      <alignment/>
      <protection hidden="1"/>
    </xf>
    <xf numFmtId="40" fontId="11" fillId="0" borderId="13" xfId="0" applyNumberFormat="1" applyFont="1" applyFill="1" applyBorder="1" applyAlignment="1" applyProtection="1">
      <alignment/>
      <protection hidden="1"/>
    </xf>
    <xf numFmtId="37" fontId="11" fillId="0" borderId="13" xfId="0" applyFont="1" applyFill="1" applyBorder="1" applyAlignment="1" applyProtection="1">
      <alignment/>
      <protection hidden="1"/>
    </xf>
    <xf numFmtId="164" fontId="11" fillId="0" borderId="13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Revenue - 2007 v 2008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8825"/>
          <c:w val="0.822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Data'!$A$2</c:f>
              <c:strCache>
                <c:ptCount val="1"/>
                <c:pt idx="0">
                  <c:v>Revenue 2007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Data'!$B$2:$D$2</c:f>
              <c:numCache>
                <c:ptCount val="3"/>
                <c:pt idx="0">
                  <c:v>617205.6299999999</c:v>
                </c:pt>
                <c:pt idx="1">
                  <c:v>482841.4599999999</c:v>
                </c:pt>
                <c:pt idx="2">
                  <c:v>311601.07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Data'!$A$3</c:f>
              <c:strCache>
                <c:ptCount val="1"/>
                <c:pt idx="0">
                  <c:v>Revenue 2008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Data'!$B$3:$D$3</c:f>
              <c:numCache>
                <c:ptCount val="3"/>
                <c:pt idx="0">
                  <c:v>528505.59</c:v>
                </c:pt>
                <c:pt idx="1">
                  <c:v>348939.8499999999</c:v>
                </c:pt>
                <c:pt idx="2">
                  <c:v>242527.29</c:v>
                </c:pt>
              </c:numCache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Revenue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78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49375"/>
          <c:w val="0.117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 of Goods Sold - 2007 v 2008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9075"/>
          <c:w val="0.846"/>
          <c:h val="0.889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Data'!$A$4</c:f>
              <c:strCache>
                <c:ptCount val="1"/>
                <c:pt idx="0">
                  <c:v>COGS 2007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Data'!$B$4:$D$4</c:f>
              <c:numCache>
                <c:ptCount val="3"/>
                <c:pt idx="0">
                  <c:v>324882.01</c:v>
                </c:pt>
                <c:pt idx="1">
                  <c:v>243661.16</c:v>
                </c:pt>
                <c:pt idx="2">
                  <c:v>169721.01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Data'!$A$5</c:f>
              <c:strCache>
                <c:ptCount val="1"/>
                <c:pt idx="0">
                  <c:v>COGS 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Data'!$B$5:$D$5</c:f>
              <c:numCache>
                <c:ptCount val="3"/>
                <c:pt idx="0">
                  <c:v>284216.91</c:v>
                </c:pt>
                <c:pt idx="1">
                  <c:v>157233.46</c:v>
                </c:pt>
                <c:pt idx="2">
                  <c:v>96107.87</c:v>
                </c:pt>
              </c:numCache>
            </c:numRef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Cost of Goods Sold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97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.49375"/>
          <c:w val="0.101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Gross Margin - 2007 v 2008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9075"/>
          <c:w val="0.805"/>
          <c:h val="0.88975"/>
        </c:manualLayout>
      </c:layout>
      <c:lineChart>
        <c:grouping val="standard"/>
        <c:varyColors val="0"/>
        <c:ser>
          <c:idx val="4"/>
          <c:order val="0"/>
          <c:tx>
            <c:strRef>
              <c:f>'Chart Data'!$A$6</c:f>
              <c:strCache>
                <c:ptCount val="1"/>
                <c:pt idx="0">
                  <c:v>Gross Margin 2007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Data'!$B$6:$D$6</c:f>
              <c:numCache>
                <c:ptCount val="3"/>
                <c:pt idx="0">
                  <c:v>292323.6199999999</c:v>
                </c:pt>
                <c:pt idx="1">
                  <c:v>239180.2999999999</c:v>
                </c:pt>
                <c:pt idx="2">
                  <c:v>141880.06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'Chart Data'!$A$7</c:f>
              <c:strCache>
                <c:ptCount val="1"/>
                <c:pt idx="0">
                  <c:v>Gross Margin 2008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Data'!$B$7:$D$7</c:f>
              <c:numCache>
                <c:ptCount val="3"/>
                <c:pt idx="0">
                  <c:v>244288.68</c:v>
                </c:pt>
                <c:pt idx="1">
                  <c:v>191706.38999999993</c:v>
                </c:pt>
                <c:pt idx="2">
                  <c:v>146419.42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68994"/>
        <c:crosses val="autoZero"/>
        <c:auto val="1"/>
        <c:lblOffset val="100"/>
        <c:tickLblSkip val="1"/>
        <c:noMultiLvlLbl val="0"/>
      </c:catAx>
      <c:valAx>
        <c:axId val="41668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Gross Margin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49375"/>
          <c:w val="0.144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Payroll and Related Expenses - 2007 v 2008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08825"/>
          <c:w val="0.8145"/>
          <c:h val="0.9185"/>
        </c:manualLayout>
      </c:layout>
      <c:lineChart>
        <c:grouping val="standard"/>
        <c:varyColors val="0"/>
        <c:ser>
          <c:idx val="6"/>
          <c:order val="0"/>
          <c:tx>
            <c:strRef>
              <c:f>'Chart Data'!$A$8</c:f>
              <c:strCache>
                <c:ptCount val="1"/>
                <c:pt idx="0">
                  <c:v>Salaries &amp; Benefits 2007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Data'!$B$8:$D$8</c:f>
              <c:numCache>
                <c:ptCount val="3"/>
                <c:pt idx="0">
                  <c:v>125455.66</c:v>
                </c:pt>
                <c:pt idx="1">
                  <c:v>115644.06</c:v>
                </c:pt>
                <c:pt idx="2">
                  <c:v>109089.56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'Chart Data'!$A$9</c:f>
              <c:strCache>
                <c:ptCount val="1"/>
                <c:pt idx="0">
                  <c:v>Salaries &amp; Benefits 2008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Data'!$B$9:$D$9</c:f>
              <c:numCache>
                <c:ptCount val="3"/>
                <c:pt idx="0">
                  <c:v>132868.7</c:v>
                </c:pt>
                <c:pt idx="1">
                  <c:v>96008.66</c:v>
                </c:pt>
                <c:pt idx="2">
                  <c:v>102188.1</c:v>
                </c:pt>
              </c:numCache>
            </c:numRef>
          </c:val>
          <c:smooth val="0"/>
        </c:ser>
        <c:marker val="1"/>
        <c:axId val="39476627"/>
        <c:axId val="19745324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45324"/>
        <c:crosses val="autoZero"/>
        <c:auto val="1"/>
        <c:lblOffset val="100"/>
        <c:tickLblSkip val="1"/>
        <c:noMultiLvlLbl val="0"/>
      </c:catAx>
      <c:valAx>
        <c:axId val="1974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Payroll and Related Expenses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76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49375"/>
          <c:w val="0.152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Other Expenses - 2007 v 2008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8825"/>
          <c:w val="0.808"/>
          <c:h val="0.9185"/>
        </c:manualLayout>
      </c:layout>
      <c:lineChart>
        <c:grouping val="standard"/>
        <c:varyColors val="0"/>
        <c:ser>
          <c:idx val="8"/>
          <c:order val="0"/>
          <c:tx>
            <c:strRef>
              <c:f>'Chart Data'!$A$10</c:f>
              <c:strCache>
                <c:ptCount val="1"/>
                <c:pt idx="0">
                  <c:v>Other Expenses 2007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CC9CCC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Data'!$B$10:$D$10</c:f>
              <c:numCache>
                <c:ptCount val="3"/>
                <c:pt idx="0">
                  <c:v>50492.61</c:v>
                </c:pt>
                <c:pt idx="1">
                  <c:v>38884.92</c:v>
                </c:pt>
                <c:pt idx="2">
                  <c:v>29065.62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'Chart Data'!$A$11</c:f>
              <c:strCache>
                <c:ptCount val="1"/>
                <c:pt idx="0">
                  <c:v>Other Expenses 2008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CC9CCC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Data'!$B$11:$D$11</c:f>
              <c:numCache>
                <c:ptCount val="3"/>
                <c:pt idx="0">
                  <c:v>40828.49</c:v>
                </c:pt>
                <c:pt idx="1">
                  <c:v>30953.79</c:v>
                </c:pt>
                <c:pt idx="2">
                  <c:v>14675.21</c:v>
                </c:pt>
              </c:numCache>
            </c:numRef>
          </c:val>
          <c:smooth val="0"/>
        </c:ser>
        <c:marker val="1"/>
        <c:axId val="43490189"/>
        <c:axId val="55867382"/>
      </c:line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Other Expenses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90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49375"/>
          <c:w val="0.1377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EBIT - 2007 v 2008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8825"/>
          <c:w val="0.82225"/>
          <c:h val="0.86775"/>
        </c:manualLayout>
      </c:layout>
      <c:lineChart>
        <c:grouping val="standard"/>
        <c:varyColors val="0"/>
        <c:ser>
          <c:idx val="10"/>
          <c:order val="0"/>
          <c:tx>
            <c:strRef>
              <c:f>'Chart Data'!$A$12</c:f>
              <c:strCache>
                <c:ptCount val="1"/>
                <c:pt idx="0">
                  <c:v>EBIT 2007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Data'!$B$12:$D$12</c:f>
              <c:numCache>
                <c:ptCount val="3"/>
                <c:pt idx="0">
                  <c:v>81491.85999999988</c:v>
                </c:pt>
                <c:pt idx="1">
                  <c:v>60955.79999999991</c:v>
                </c:pt>
                <c:pt idx="2">
                  <c:v>-47260.67999999999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'Chart Data'!$A$13</c:f>
              <c:strCache>
                <c:ptCount val="1"/>
                <c:pt idx="0">
                  <c:v>EBIT 2008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Data'!$B$13:$D$13</c:f>
              <c:numCache>
                <c:ptCount val="3"/>
                <c:pt idx="0">
                  <c:v>-19822.73000000001</c:v>
                </c:pt>
                <c:pt idx="1">
                  <c:v>-1461.370000000068</c:v>
                </c:pt>
                <c:pt idx="2">
                  <c:v>-21688.539999999994</c:v>
                </c:pt>
              </c:numCache>
            </c:numRef>
          </c:val>
          <c:smooth val="0"/>
        </c:ser>
        <c:marker val="1"/>
        <c:axId val="33044391"/>
        <c:axId val="28964064"/>
      </c:line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EBIT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44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49375"/>
          <c:w val="0.0937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Revenue and EBIT - 2007 v 2008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5"/>
          <c:w val="0.819"/>
          <c:h val="0.868"/>
        </c:manualLayout>
      </c:layout>
      <c:lineChart>
        <c:grouping val="standard"/>
        <c:varyColors val="0"/>
        <c:ser>
          <c:idx val="8"/>
          <c:order val="0"/>
          <c:tx>
            <c:strRef>
              <c:f>'Chart Data'!$A$2</c:f>
              <c:strCache>
                <c:ptCount val="1"/>
                <c:pt idx="0">
                  <c:v>Revenue 2007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Data'!$B$2:$D$2</c:f>
              <c:numCache>
                <c:ptCount val="3"/>
                <c:pt idx="0">
                  <c:v>617205.6299999999</c:v>
                </c:pt>
                <c:pt idx="1">
                  <c:v>482841.4599999999</c:v>
                </c:pt>
                <c:pt idx="2">
                  <c:v>311601.07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'Chart Data'!$A$3</c:f>
              <c:strCache>
                <c:ptCount val="1"/>
                <c:pt idx="0">
                  <c:v>Revenue 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Data'!$B$3:$D$3</c:f>
              <c:numCache>
                <c:ptCount val="3"/>
                <c:pt idx="0">
                  <c:v>528505.59</c:v>
                </c:pt>
                <c:pt idx="1">
                  <c:v>348939.8499999999</c:v>
                </c:pt>
                <c:pt idx="2">
                  <c:v>242527.29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'Chart Data'!$A$12</c:f>
              <c:strCache>
                <c:ptCount val="1"/>
                <c:pt idx="0">
                  <c:v>EBIT 2007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Data'!$B$12:$D$12</c:f>
              <c:numCache>
                <c:ptCount val="3"/>
                <c:pt idx="0">
                  <c:v>81491.85999999988</c:v>
                </c:pt>
                <c:pt idx="1">
                  <c:v>60955.79999999991</c:v>
                </c:pt>
                <c:pt idx="2">
                  <c:v>-47260.67999999999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'Chart Data'!$A$13</c:f>
              <c:strCache>
                <c:ptCount val="1"/>
                <c:pt idx="0">
                  <c:v>EBIT 2008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'Chart Data'!$B$1:$D$1</c:f>
              <c:strCache>
                <c:ptCount val="3"/>
                <c:pt idx="0">
                  <c:v>March </c:v>
                </c:pt>
                <c:pt idx="1">
                  <c:v>April</c:v>
                </c:pt>
                <c:pt idx="2">
                  <c:v>May</c:v>
                </c:pt>
              </c:strCache>
            </c:strRef>
          </c:cat>
          <c:val>
            <c:numRef>
              <c:f>'Chart Data'!$B$13:$D$13</c:f>
              <c:numCache>
                <c:ptCount val="3"/>
                <c:pt idx="0">
                  <c:v>-19822.73000000001</c:v>
                </c:pt>
                <c:pt idx="1">
                  <c:v>-1461.370000000068</c:v>
                </c:pt>
                <c:pt idx="2">
                  <c:v>-21688.539999999994</c:v>
                </c:pt>
              </c:numCache>
            </c:numRef>
          </c:val>
          <c:smooth val="0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49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75"/>
          <c:y val="0.4545"/>
          <c:w val="0.105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409575</xdr:colOff>
      <xdr:row>47</xdr:row>
      <xdr:rowOff>104775</xdr:rowOff>
    </xdr:to>
    <xdr:graphicFrame>
      <xdr:nvGraphicFramePr>
        <xdr:cNvPr id="1" name="Village Marketplace 2007 v 2008"/>
        <xdr:cNvGraphicFramePr/>
      </xdr:nvGraphicFramePr>
      <xdr:xfrm>
        <a:off x="19050" y="38100"/>
        <a:ext cx="10668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409575</xdr:colOff>
      <xdr:row>47</xdr:row>
      <xdr:rowOff>104775</xdr:rowOff>
    </xdr:to>
    <xdr:graphicFrame>
      <xdr:nvGraphicFramePr>
        <xdr:cNvPr id="1" name="Village Marketplace 2007 v 2008"/>
        <xdr:cNvGraphicFramePr/>
      </xdr:nvGraphicFramePr>
      <xdr:xfrm>
        <a:off x="19050" y="38100"/>
        <a:ext cx="105251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409575</xdr:colOff>
      <xdr:row>47</xdr:row>
      <xdr:rowOff>104775</xdr:rowOff>
    </xdr:to>
    <xdr:graphicFrame>
      <xdr:nvGraphicFramePr>
        <xdr:cNvPr id="1" name="Village Marketplace 2007 v 2008"/>
        <xdr:cNvGraphicFramePr/>
      </xdr:nvGraphicFramePr>
      <xdr:xfrm>
        <a:off x="19050" y="38100"/>
        <a:ext cx="105251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21</xdr:col>
      <xdr:colOff>504825</xdr:colOff>
      <xdr:row>47</xdr:row>
      <xdr:rowOff>104775</xdr:rowOff>
    </xdr:to>
    <xdr:graphicFrame>
      <xdr:nvGraphicFramePr>
        <xdr:cNvPr id="1" name="Village Marketplace 2007 v 2008"/>
        <xdr:cNvGraphicFramePr/>
      </xdr:nvGraphicFramePr>
      <xdr:xfrm>
        <a:off x="19050" y="38100"/>
        <a:ext cx="118300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21</xdr:col>
      <xdr:colOff>504825</xdr:colOff>
      <xdr:row>47</xdr:row>
      <xdr:rowOff>104775</xdr:rowOff>
    </xdr:to>
    <xdr:graphicFrame>
      <xdr:nvGraphicFramePr>
        <xdr:cNvPr id="1" name="Village Marketplace 2007 v 2008"/>
        <xdr:cNvGraphicFramePr/>
      </xdr:nvGraphicFramePr>
      <xdr:xfrm>
        <a:off x="19050" y="38100"/>
        <a:ext cx="118300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409575</xdr:colOff>
      <xdr:row>47</xdr:row>
      <xdr:rowOff>104775</xdr:rowOff>
    </xdr:to>
    <xdr:graphicFrame>
      <xdr:nvGraphicFramePr>
        <xdr:cNvPr id="1" name="Village Marketplace 2007 v 2008"/>
        <xdr:cNvGraphicFramePr/>
      </xdr:nvGraphicFramePr>
      <xdr:xfrm>
        <a:off x="19050" y="38100"/>
        <a:ext cx="10668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21</xdr:col>
      <xdr:colOff>504825</xdr:colOff>
      <xdr:row>47</xdr:row>
      <xdr:rowOff>104775</xdr:rowOff>
    </xdr:to>
    <xdr:graphicFrame>
      <xdr:nvGraphicFramePr>
        <xdr:cNvPr id="1" name="Village Marketplace 2007 v 2008"/>
        <xdr:cNvGraphicFramePr/>
      </xdr:nvGraphicFramePr>
      <xdr:xfrm>
        <a:off x="19050" y="38100"/>
        <a:ext cx="118300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2"/>
  <sheetViews>
    <sheetView tabSelected="1" showOutlineSymbols="0" zoomScaleSheetLayoutView="100" zoomScalePageLayoutView="0" workbookViewId="0" topLeftCell="A1">
      <pane xSplit="5" ySplit="3" topLeftCell="AI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13" defaultRowHeight="9.75" outlineLevelCol="1"/>
  <cols>
    <col min="1" max="1" width="11" style="2" customWidth="1"/>
    <col min="2" max="2" width="2" style="32" customWidth="1"/>
    <col min="3" max="3" width="52.16015625" style="32" customWidth="1"/>
    <col min="4" max="4" width="13" style="36" hidden="1" customWidth="1"/>
    <col min="5" max="5" width="21" style="36" hidden="1" customWidth="1"/>
    <col min="6" max="6" width="17" style="42" bestFit="1" customWidth="1" outlineLevel="1"/>
    <col min="7" max="7" width="1.0078125" style="13" customWidth="1" outlineLevel="1"/>
    <col min="8" max="8" width="11.66015625" style="33" bestFit="1" customWidth="1" outlineLevel="1"/>
    <col min="9" max="9" width="1.0078125" style="13" customWidth="1" outlineLevel="1"/>
    <col min="10" max="10" width="16.33203125" style="42" bestFit="1" customWidth="1" outlineLevel="1"/>
    <col min="11" max="11" width="1.0078125" style="13" customWidth="1" outlineLevel="1"/>
    <col min="12" max="12" width="11.66015625" style="33" bestFit="1" customWidth="1" outlineLevel="1"/>
    <col min="13" max="13" width="1.0078125" style="13" customWidth="1" outlineLevel="1"/>
    <col min="14" max="14" width="18.16015625" style="42" bestFit="1" customWidth="1" outlineLevel="1"/>
    <col min="15" max="15" width="1.0078125" style="13" customWidth="1" outlineLevel="1"/>
    <col min="16" max="16" width="12.66015625" style="33" bestFit="1" customWidth="1" outlineLevel="1"/>
    <col min="17" max="17" width="6" style="13" customWidth="1" outlineLevel="1"/>
    <col min="18" max="18" width="17" style="42" bestFit="1" customWidth="1" outlineLevel="1"/>
    <col min="19" max="19" width="1.0078125" style="13" customWidth="1" outlineLevel="1"/>
    <col min="20" max="20" width="11.66015625" style="33" bestFit="1" customWidth="1" outlineLevel="1"/>
    <col min="21" max="21" width="1.0078125" style="13" customWidth="1" outlineLevel="1"/>
    <col min="22" max="22" width="17" style="42" bestFit="1" customWidth="1" outlineLevel="1"/>
    <col min="23" max="23" width="1.0078125" style="13" customWidth="1" outlineLevel="1"/>
    <col min="24" max="24" width="11.66015625" style="33" bestFit="1" customWidth="1" outlineLevel="1"/>
    <col min="25" max="25" width="1.0078125" style="13" customWidth="1" outlineLevel="1"/>
    <col min="26" max="26" width="18.16015625" style="42" bestFit="1" customWidth="1" outlineLevel="1"/>
    <col min="27" max="27" width="1.0078125" style="13" customWidth="1" outlineLevel="1"/>
    <col min="28" max="28" width="13.16015625" style="33" bestFit="1" customWidth="1" outlineLevel="1"/>
    <col min="29" max="29" width="6" style="13" customWidth="1" outlineLevel="1"/>
    <col min="30" max="30" width="16.33203125" style="42" bestFit="1" customWidth="1" outlineLevel="1"/>
    <col min="31" max="31" width="1.0078125" style="13" customWidth="1" outlineLevel="1"/>
    <col min="32" max="32" width="11.66015625" style="33" bestFit="1" customWidth="1" outlineLevel="1"/>
    <col min="33" max="33" width="1.0078125" style="13" customWidth="1" outlineLevel="1"/>
    <col min="34" max="34" width="16.33203125" style="42" bestFit="1" customWidth="1" outlineLevel="1"/>
    <col min="35" max="35" width="1.0078125" style="13" customWidth="1" outlineLevel="1"/>
    <col min="36" max="36" width="11.66015625" style="33" bestFit="1" customWidth="1" outlineLevel="1"/>
    <col min="37" max="37" width="1.0078125" style="13" customWidth="1" outlineLevel="1"/>
    <col min="38" max="38" width="16.33203125" style="42" bestFit="1" customWidth="1" outlineLevel="1"/>
    <col min="39" max="39" width="1.0078125" style="13" customWidth="1" outlineLevel="1"/>
    <col min="40" max="40" width="12.33203125" style="33" bestFit="1" customWidth="1" outlineLevel="1"/>
    <col min="41" max="41" width="6" style="13" customWidth="1" outlineLevel="1"/>
    <col min="42" max="42" width="19.66015625" style="45" bestFit="1" customWidth="1" outlineLevel="1"/>
    <col min="43" max="43" width="1.0078125" style="13" customWidth="1" outlineLevel="1"/>
    <col min="44" max="44" width="11.66015625" style="33" bestFit="1" customWidth="1" outlineLevel="1"/>
    <col min="45" max="45" width="1.0078125" style="13" customWidth="1" outlineLevel="1"/>
    <col min="46" max="46" width="19.66015625" style="45" bestFit="1" customWidth="1" outlineLevel="1"/>
    <col min="47" max="47" width="1.0078125" style="13" customWidth="1" outlineLevel="1"/>
    <col min="48" max="48" width="11.66015625" style="33" bestFit="1" customWidth="1" outlineLevel="1"/>
    <col min="49" max="49" width="1.0078125" style="13" customWidth="1" outlineLevel="1"/>
    <col min="50" max="50" width="18.16015625" style="45" bestFit="1" customWidth="1" outlineLevel="1"/>
    <col min="51" max="51" width="1.0078125" style="13" customWidth="1" outlineLevel="1"/>
    <col min="52" max="52" width="15" style="33" bestFit="1" customWidth="1" outlineLevel="1"/>
    <col min="53" max="16384" width="13" style="13" customWidth="1"/>
  </cols>
  <sheetData>
    <row r="1" spans="1:52" s="4" customFormat="1" ht="12">
      <c r="A1" s="1" t="s">
        <v>126</v>
      </c>
      <c r="B1" s="1"/>
      <c r="C1" s="2"/>
      <c r="D1" s="3"/>
      <c r="E1" s="3"/>
      <c r="F1" s="38"/>
      <c r="H1" s="5"/>
      <c r="J1" s="38"/>
      <c r="L1" s="5"/>
      <c r="N1" s="38"/>
      <c r="P1" s="5"/>
      <c r="R1" s="38"/>
      <c r="T1" s="5"/>
      <c r="V1" s="38"/>
      <c r="X1" s="5"/>
      <c r="Z1" s="38"/>
      <c r="AB1" s="5"/>
      <c r="AD1" s="38"/>
      <c r="AF1" s="5"/>
      <c r="AH1" s="38"/>
      <c r="AJ1" s="5"/>
      <c r="AL1" s="38"/>
      <c r="AN1" s="5"/>
      <c r="AP1" s="41"/>
      <c r="AR1" s="5"/>
      <c r="AT1" s="41"/>
      <c r="AV1" s="5"/>
      <c r="AX1" s="41"/>
      <c r="AZ1" s="60">
        <f ca="1">NOW()</f>
        <v>39657.687650694446</v>
      </c>
    </row>
    <row r="2" spans="1:52" ht="12.75" thickBot="1">
      <c r="A2" s="7" t="s">
        <v>127</v>
      </c>
      <c r="B2" s="7"/>
      <c r="C2" s="8"/>
      <c r="D2" s="9"/>
      <c r="E2" s="9"/>
      <c r="F2" s="39"/>
      <c r="G2" s="10"/>
      <c r="H2" s="11"/>
      <c r="I2" s="10"/>
      <c r="J2" s="39"/>
      <c r="K2" s="10"/>
      <c r="L2" s="11"/>
      <c r="M2" s="10"/>
      <c r="N2" s="39"/>
      <c r="O2" s="10"/>
      <c r="P2" s="11"/>
      <c r="Q2" s="10"/>
      <c r="R2" s="39"/>
      <c r="S2" s="10"/>
      <c r="T2" s="11"/>
      <c r="U2" s="10"/>
      <c r="V2" s="39"/>
      <c r="W2" s="10"/>
      <c r="X2" s="11"/>
      <c r="Y2" s="10"/>
      <c r="Z2" s="39"/>
      <c r="AA2" s="10"/>
      <c r="AB2" s="11"/>
      <c r="AC2" s="10"/>
      <c r="AD2" s="39"/>
      <c r="AE2" s="10"/>
      <c r="AF2" s="11"/>
      <c r="AG2" s="10"/>
      <c r="AH2" s="39"/>
      <c r="AI2" s="10"/>
      <c r="AJ2" s="11"/>
      <c r="AK2" s="10"/>
      <c r="AL2" s="39"/>
      <c r="AM2" s="10"/>
      <c r="AN2" s="11"/>
      <c r="AO2" s="10"/>
      <c r="AP2" s="62"/>
      <c r="AQ2" s="10"/>
      <c r="AR2" s="11"/>
      <c r="AS2" s="10"/>
      <c r="AT2" s="62"/>
      <c r="AU2" s="10"/>
      <c r="AV2" s="11"/>
      <c r="AW2" s="10"/>
      <c r="AX2" s="62"/>
      <c r="AY2" s="10"/>
      <c r="AZ2" s="12">
        <f ca="1">NOW()</f>
        <v>39657.687650694446</v>
      </c>
    </row>
    <row r="3" spans="1:52" s="48" customFormat="1" ht="12.75" thickTop="1">
      <c r="A3" s="46"/>
      <c r="B3" s="47"/>
      <c r="D3" s="49"/>
      <c r="E3" s="49"/>
      <c r="F3" s="50">
        <v>39142</v>
      </c>
      <c r="G3" s="50"/>
      <c r="H3" s="50" t="s">
        <v>58</v>
      </c>
      <c r="I3" s="50"/>
      <c r="J3" s="50">
        <v>39508</v>
      </c>
      <c r="K3" s="50"/>
      <c r="L3" s="50" t="s">
        <v>58</v>
      </c>
      <c r="M3" s="50"/>
      <c r="N3" s="50" t="s">
        <v>128</v>
      </c>
      <c r="O3" s="50"/>
      <c r="P3" s="50" t="s">
        <v>58</v>
      </c>
      <c r="Q3" s="50"/>
      <c r="R3" s="50">
        <v>39173</v>
      </c>
      <c r="S3" s="50"/>
      <c r="T3" s="50" t="s">
        <v>58</v>
      </c>
      <c r="U3" s="50"/>
      <c r="V3" s="50">
        <v>39539</v>
      </c>
      <c r="W3" s="50"/>
      <c r="X3" s="50" t="s">
        <v>58</v>
      </c>
      <c r="Y3" s="50"/>
      <c r="Z3" s="50" t="s">
        <v>128</v>
      </c>
      <c r="AA3" s="50"/>
      <c r="AB3" s="50" t="s">
        <v>58</v>
      </c>
      <c r="AC3" s="50"/>
      <c r="AD3" s="50">
        <v>39203</v>
      </c>
      <c r="AE3" s="50"/>
      <c r="AF3" s="50" t="s">
        <v>58</v>
      </c>
      <c r="AG3" s="50"/>
      <c r="AH3" s="50">
        <v>39569</v>
      </c>
      <c r="AI3" s="50"/>
      <c r="AJ3" s="50" t="s">
        <v>58</v>
      </c>
      <c r="AK3" s="50"/>
      <c r="AL3" s="50" t="s">
        <v>128</v>
      </c>
      <c r="AM3" s="50"/>
      <c r="AN3" s="50" t="s">
        <v>58</v>
      </c>
      <c r="AO3" s="50"/>
      <c r="AP3" s="51" t="s">
        <v>120</v>
      </c>
      <c r="AQ3" s="50"/>
      <c r="AR3" s="50" t="s">
        <v>58</v>
      </c>
      <c r="AS3" s="50"/>
      <c r="AT3" s="51" t="s">
        <v>121</v>
      </c>
      <c r="AU3" s="50"/>
      <c r="AV3" s="50" t="s">
        <v>58</v>
      </c>
      <c r="AW3" s="50"/>
      <c r="AX3" s="59" t="s">
        <v>128</v>
      </c>
      <c r="AY3" s="50"/>
      <c r="AZ3" s="50" t="s">
        <v>58</v>
      </c>
    </row>
    <row r="4" spans="1:52" ht="12">
      <c r="A4" s="58"/>
      <c r="B4" s="69"/>
      <c r="C4" s="14"/>
      <c r="D4" s="3"/>
      <c r="E4" s="3"/>
      <c r="F4" s="38"/>
      <c r="G4" s="4"/>
      <c r="H4" s="5"/>
      <c r="I4" s="4"/>
      <c r="J4" s="38"/>
      <c r="K4" s="4"/>
      <c r="L4" s="5"/>
      <c r="M4" s="4"/>
      <c r="N4" s="38"/>
      <c r="O4" s="4"/>
      <c r="P4" s="5"/>
      <c r="Q4" s="4"/>
      <c r="R4" s="38"/>
      <c r="S4" s="4"/>
      <c r="T4" s="5"/>
      <c r="U4" s="4"/>
      <c r="V4" s="38"/>
      <c r="W4" s="4"/>
      <c r="X4" s="5"/>
      <c r="Y4" s="4"/>
      <c r="Z4" s="38"/>
      <c r="AA4" s="4"/>
      <c r="AB4" s="5"/>
      <c r="AC4" s="4"/>
      <c r="AD4" s="38"/>
      <c r="AE4" s="4"/>
      <c r="AF4" s="5"/>
      <c r="AG4" s="4"/>
      <c r="AH4" s="38"/>
      <c r="AI4" s="4"/>
      <c r="AJ4" s="5"/>
      <c r="AK4" s="4"/>
      <c r="AL4" s="38"/>
      <c r="AM4" s="4"/>
      <c r="AN4" s="5"/>
      <c r="AO4" s="4"/>
      <c r="AP4" s="41"/>
      <c r="AQ4" s="4"/>
      <c r="AR4" s="5"/>
      <c r="AS4" s="4"/>
      <c r="AT4" s="41"/>
      <c r="AU4" s="4"/>
      <c r="AV4" s="5"/>
      <c r="AW4" s="4"/>
      <c r="AX4" s="41"/>
      <c r="AY4" s="4"/>
      <c r="AZ4" s="5"/>
    </row>
    <row r="5" spans="1:52" ht="12">
      <c r="A5" s="14" t="s">
        <v>4</v>
      </c>
      <c r="B5" s="14" t="s">
        <v>77</v>
      </c>
      <c r="C5" s="2"/>
      <c r="D5" s="3"/>
      <c r="E5" s="3"/>
      <c r="F5" s="38"/>
      <c r="G5" s="4"/>
      <c r="H5" s="5"/>
      <c r="I5" s="4"/>
      <c r="J5" s="38"/>
      <c r="K5" s="4"/>
      <c r="L5" s="5"/>
      <c r="M5" s="4"/>
      <c r="N5" s="38"/>
      <c r="O5" s="4"/>
      <c r="P5" s="5"/>
      <c r="Q5" s="4"/>
      <c r="R5" s="38"/>
      <c r="S5" s="4"/>
      <c r="T5" s="5"/>
      <c r="U5" s="4"/>
      <c r="V5" s="38"/>
      <c r="W5" s="4"/>
      <c r="X5" s="5"/>
      <c r="Y5" s="4"/>
      <c r="Z5" s="38"/>
      <c r="AA5" s="4"/>
      <c r="AB5" s="5"/>
      <c r="AC5" s="4"/>
      <c r="AD5" s="38"/>
      <c r="AE5" s="4"/>
      <c r="AF5" s="5"/>
      <c r="AG5" s="4"/>
      <c r="AH5" s="38"/>
      <c r="AI5" s="4"/>
      <c r="AJ5" s="5"/>
      <c r="AK5" s="4"/>
      <c r="AL5" s="38"/>
      <c r="AM5" s="4"/>
      <c r="AN5" s="5"/>
      <c r="AO5" s="4"/>
      <c r="AP5" s="41"/>
      <c r="AQ5" s="4"/>
      <c r="AR5" s="5"/>
      <c r="AS5" s="4"/>
      <c r="AT5" s="41"/>
      <c r="AU5" s="4"/>
      <c r="AV5" s="5"/>
      <c r="AW5" s="4"/>
      <c r="AX5" s="41"/>
      <c r="AY5" s="4"/>
      <c r="AZ5" s="5"/>
    </row>
    <row r="6" spans="1:52" ht="12">
      <c r="A6" s="16" t="s">
        <v>5</v>
      </c>
      <c r="B6" s="14"/>
      <c r="C6" s="2" t="s">
        <v>6</v>
      </c>
      <c r="D6" s="3"/>
      <c r="E6" s="3"/>
      <c r="F6" s="38">
        <v>93075.02</v>
      </c>
      <c r="G6" s="4"/>
      <c r="H6" s="5">
        <f aca="true" t="shared" si="0" ref="H6:H31">F6/$F$32</f>
        <v>0.15080066589800878</v>
      </c>
      <c r="I6" s="4"/>
      <c r="J6" s="38">
        <v>88205</v>
      </c>
      <c r="K6" s="4"/>
      <c r="L6" s="5">
        <f aca="true" t="shared" si="1" ref="L6:L31">J6/$J$32</f>
        <v>0.16689511268934734</v>
      </c>
      <c r="M6" s="4"/>
      <c r="N6" s="38">
        <f>J6-F6</f>
        <v>-4870.020000000004</v>
      </c>
      <c r="O6" s="4"/>
      <c r="P6" s="5">
        <f>N6/F6</f>
        <v>-0.05232359874862239</v>
      </c>
      <c r="Q6" s="4"/>
      <c r="R6" s="38">
        <v>72629.8</v>
      </c>
      <c r="S6" s="4"/>
      <c r="T6" s="5">
        <f aca="true" t="shared" si="2" ref="T6:T31">R6/$R$32</f>
        <v>0.1504216311499017</v>
      </c>
      <c r="U6" s="4"/>
      <c r="V6" s="38">
        <v>57911.82</v>
      </c>
      <c r="W6" s="4"/>
      <c r="X6" s="5">
        <f aca="true" t="shared" si="3" ref="X6:X31">V6/$V$32</f>
        <v>0.16596505099661163</v>
      </c>
      <c r="Y6" s="4"/>
      <c r="Z6" s="38">
        <f>V6-R6</f>
        <v>-14717.980000000003</v>
      </c>
      <c r="AA6" s="4"/>
      <c r="AB6" s="5">
        <f>Z6/R6</f>
        <v>-0.20264381837758058</v>
      </c>
      <c r="AC6" s="4"/>
      <c r="AD6" s="38">
        <v>48367.63</v>
      </c>
      <c r="AE6" s="4"/>
      <c r="AF6" s="5">
        <f aca="true" t="shared" si="4" ref="AF6:AF31">AD6/$AD$32</f>
        <v>0.15522292654514952</v>
      </c>
      <c r="AG6" s="4"/>
      <c r="AH6" s="38">
        <v>40443.97</v>
      </c>
      <c r="AI6" s="4"/>
      <c r="AJ6" s="5">
        <f aca="true" t="shared" si="5" ref="AJ6:AJ31">AH6/$AH$32</f>
        <v>0.1667604911595722</v>
      </c>
      <c r="AK6" s="4"/>
      <c r="AL6" s="38">
        <f>AH6-AD6</f>
        <v>-7923.659999999996</v>
      </c>
      <c r="AM6" s="4"/>
      <c r="AN6" s="5">
        <f>AL6/AD6</f>
        <v>-0.16382154759288384</v>
      </c>
      <c r="AO6" s="4"/>
      <c r="AP6" s="41">
        <f>F6+R6+AD6</f>
        <v>214072.45</v>
      </c>
      <c r="AQ6" s="4"/>
      <c r="AR6" s="5">
        <f aca="true" t="shared" si="6" ref="AR6:AR31">AP6/$AP$32</f>
        <v>0.15164717106279518</v>
      </c>
      <c r="AS6" s="4"/>
      <c r="AT6" s="41">
        <f>J6+V6+AH6</f>
        <v>186560.79</v>
      </c>
      <c r="AU6" s="4"/>
      <c r="AV6" s="5">
        <f>AT6/AT32</f>
        <v>0.16657618976133462</v>
      </c>
      <c r="AW6" s="4"/>
      <c r="AX6" s="41">
        <f>AT6-AP6</f>
        <v>-27511.660000000003</v>
      </c>
      <c r="AY6" s="4"/>
      <c r="AZ6" s="5">
        <f>AX6/AP6</f>
        <v>-0.1285156497251281</v>
      </c>
    </row>
    <row r="7" spans="1:52" ht="12">
      <c r="A7" s="16" t="s">
        <v>7</v>
      </c>
      <c r="B7" s="14"/>
      <c r="C7" s="2" t="s">
        <v>9</v>
      </c>
      <c r="D7" s="3"/>
      <c r="E7" s="3"/>
      <c r="F7" s="38">
        <v>22313.2</v>
      </c>
      <c r="G7" s="4"/>
      <c r="H7" s="5">
        <f t="shared" si="0"/>
        <v>0.03615197094038174</v>
      </c>
      <c r="I7" s="4"/>
      <c r="J7" s="38">
        <v>14874.28</v>
      </c>
      <c r="K7" s="4"/>
      <c r="L7" s="5">
        <f t="shared" si="1"/>
        <v>0.028144035335558138</v>
      </c>
      <c r="M7" s="4"/>
      <c r="N7" s="38">
        <f aca="true" t="shared" si="7" ref="N7:N31">J7-F7</f>
        <v>-7438.92</v>
      </c>
      <c r="O7" s="4"/>
      <c r="P7" s="5">
        <f aca="true" t="shared" si="8" ref="P7:P31">N7/F7</f>
        <v>-0.3333865156051127</v>
      </c>
      <c r="Q7" s="4"/>
      <c r="R7" s="38">
        <v>16846.01</v>
      </c>
      <c r="S7" s="4"/>
      <c r="T7" s="5">
        <f t="shared" si="2"/>
        <v>0.03488931957085873</v>
      </c>
      <c r="U7" s="4"/>
      <c r="V7" s="38">
        <v>8990.47</v>
      </c>
      <c r="W7" s="4"/>
      <c r="X7" s="5">
        <f t="shared" si="3"/>
        <v>0.025765099629635312</v>
      </c>
      <c r="Y7" s="4"/>
      <c r="Z7" s="38">
        <f aca="true" t="shared" si="9" ref="Z7:Z31">V7-R7</f>
        <v>-7855.539999999999</v>
      </c>
      <c r="AA7" s="4"/>
      <c r="AB7" s="5">
        <f aca="true" t="shared" si="10" ref="AB7:AB31">Z7/R7</f>
        <v>-0.4663145753801642</v>
      </c>
      <c r="AC7" s="4"/>
      <c r="AD7" s="38">
        <v>10249.71</v>
      </c>
      <c r="AE7" s="4"/>
      <c r="AF7" s="5">
        <f t="shared" si="4"/>
        <v>0.03289369320843474</v>
      </c>
      <c r="AG7" s="4"/>
      <c r="AH7" s="38">
        <v>5646.2</v>
      </c>
      <c r="AI7" s="4"/>
      <c r="AJ7" s="5">
        <f t="shared" si="5"/>
        <v>0.023280679052654237</v>
      </c>
      <c r="AK7" s="4"/>
      <c r="AL7" s="38">
        <f aca="true" t="shared" si="11" ref="AL7:AL31">AH7-AD7</f>
        <v>-4603.509999999999</v>
      </c>
      <c r="AM7" s="4"/>
      <c r="AN7" s="5">
        <f aca="true" t="shared" si="12" ref="AN7:AN31">AL7/AD7</f>
        <v>-0.4491356340813545</v>
      </c>
      <c r="AO7" s="4"/>
      <c r="AP7" s="41">
        <f aca="true" t="shared" si="13" ref="AP7:AP31">F7+R7+AD7</f>
        <v>49408.92</v>
      </c>
      <c r="AQ7" s="4"/>
      <c r="AR7" s="5">
        <f t="shared" si="6"/>
        <v>0.035000874438854516</v>
      </c>
      <c r="AS7" s="4"/>
      <c r="AT7" s="41">
        <f aca="true" t="shared" si="14" ref="AT7:AT31">J7+V7+AH7</f>
        <v>29510.95</v>
      </c>
      <c r="AU7" s="4"/>
      <c r="AV7" s="5">
        <f>AT7/AT32</f>
        <v>0.026349704068241015</v>
      </c>
      <c r="AW7" s="4"/>
      <c r="AX7" s="41">
        <f aca="true" t="shared" si="15" ref="AX7:AX31">AT7-AP7</f>
        <v>-19897.969999999998</v>
      </c>
      <c r="AY7" s="4"/>
      <c r="AZ7" s="5">
        <f aca="true" t="shared" si="16" ref="AZ7:AZ31">AX7/AP7</f>
        <v>-0.40272019708182244</v>
      </c>
    </row>
    <row r="8" spans="1:52" ht="12">
      <c r="A8" s="16" t="s">
        <v>10</v>
      </c>
      <c r="B8" s="14"/>
      <c r="C8" s="2" t="s">
        <v>11</v>
      </c>
      <c r="D8" s="3"/>
      <c r="E8" s="3"/>
      <c r="F8" s="38">
        <v>92383.51</v>
      </c>
      <c r="G8" s="4"/>
      <c r="H8" s="5">
        <f t="shared" si="0"/>
        <v>0.1496802775438066</v>
      </c>
      <c r="I8" s="4"/>
      <c r="J8" s="38">
        <v>79954.6</v>
      </c>
      <c r="K8" s="4"/>
      <c r="L8" s="5">
        <f t="shared" si="1"/>
        <v>0.15128430335050952</v>
      </c>
      <c r="M8" s="4"/>
      <c r="N8" s="38">
        <f t="shared" si="7"/>
        <v>-12428.909999999989</v>
      </c>
      <c r="O8" s="4"/>
      <c r="P8" s="5">
        <f t="shared" si="8"/>
        <v>-0.13453602271660808</v>
      </c>
      <c r="Q8" s="4"/>
      <c r="R8" s="38">
        <v>74494.63</v>
      </c>
      <c r="S8" s="4"/>
      <c r="T8" s="5">
        <f t="shared" si="2"/>
        <v>0.15428383055589306</v>
      </c>
      <c r="U8" s="4"/>
      <c r="V8" s="38">
        <v>53267.1</v>
      </c>
      <c r="W8" s="4"/>
      <c r="X8" s="5">
        <f t="shared" si="3"/>
        <v>0.15265410356541395</v>
      </c>
      <c r="Y8" s="4"/>
      <c r="Z8" s="38">
        <f t="shared" si="9"/>
        <v>-21227.530000000006</v>
      </c>
      <c r="AA8" s="4"/>
      <c r="AB8" s="5">
        <f t="shared" si="10"/>
        <v>-0.2849538282155372</v>
      </c>
      <c r="AC8" s="4"/>
      <c r="AD8" s="38">
        <v>45096.57</v>
      </c>
      <c r="AE8" s="4"/>
      <c r="AF8" s="5">
        <f t="shared" si="4"/>
        <v>0.1447253374322495</v>
      </c>
      <c r="AG8" s="4"/>
      <c r="AH8" s="38">
        <v>32454.17</v>
      </c>
      <c r="AI8" s="4"/>
      <c r="AJ8" s="5">
        <f t="shared" si="5"/>
        <v>0.13381656967345817</v>
      </c>
      <c r="AK8" s="4"/>
      <c r="AL8" s="38">
        <f t="shared" si="11"/>
        <v>-12642.400000000001</v>
      </c>
      <c r="AM8" s="4"/>
      <c r="AN8" s="5">
        <f t="shared" si="12"/>
        <v>-0.2803406112704359</v>
      </c>
      <c r="AO8" s="4"/>
      <c r="AP8" s="41">
        <f t="shared" si="13"/>
        <v>211974.71000000002</v>
      </c>
      <c r="AQ8" s="4"/>
      <c r="AR8" s="5">
        <f t="shared" si="6"/>
        <v>0.150161149220072</v>
      </c>
      <c r="AS8" s="4"/>
      <c r="AT8" s="41">
        <f t="shared" si="14"/>
        <v>165675.87</v>
      </c>
      <c r="AU8" s="4"/>
      <c r="AV8" s="5">
        <f>AT8/AT32</f>
        <v>0.14792848572304074</v>
      </c>
      <c r="AW8" s="4"/>
      <c r="AX8" s="41">
        <f t="shared" si="15"/>
        <v>-46298.840000000026</v>
      </c>
      <c r="AY8" s="4"/>
      <c r="AZ8" s="5">
        <f t="shared" si="16"/>
        <v>-0.21841681019400863</v>
      </c>
    </row>
    <row r="9" spans="1:52" ht="12">
      <c r="A9" s="16" t="s">
        <v>12</v>
      </c>
      <c r="B9" s="14"/>
      <c r="C9" s="2" t="s">
        <v>13</v>
      </c>
      <c r="D9" s="3"/>
      <c r="E9" s="3"/>
      <c r="F9" s="38">
        <v>37893.26</v>
      </c>
      <c r="G9" s="4"/>
      <c r="H9" s="5">
        <f t="shared" si="0"/>
        <v>0.061394870944388516</v>
      </c>
      <c r="I9" s="4"/>
      <c r="J9" s="38">
        <v>35258.41</v>
      </c>
      <c r="K9" s="4"/>
      <c r="L9" s="5">
        <f t="shared" si="1"/>
        <v>0.06671340978626168</v>
      </c>
      <c r="M9" s="4"/>
      <c r="N9" s="38">
        <f t="shared" si="7"/>
        <v>-2634.8499999999985</v>
      </c>
      <c r="O9" s="4"/>
      <c r="P9" s="5">
        <f t="shared" si="8"/>
        <v>-0.06953347376288022</v>
      </c>
      <c r="Q9" s="4"/>
      <c r="R9" s="38">
        <v>31441.36</v>
      </c>
      <c r="S9" s="4"/>
      <c r="T9" s="5">
        <f t="shared" si="2"/>
        <v>0.06511735756908697</v>
      </c>
      <c r="U9" s="4"/>
      <c r="V9" s="38">
        <v>21300.29</v>
      </c>
      <c r="W9" s="4"/>
      <c r="X9" s="5">
        <f t="shared" si="3"/>
        <v>0.06104287028265762</v>
      </c>
      <c r="Y9" s="4"/>
      <c r="Z9" s="38">
        <f t="shared" si="9"/>
        <v>-10141.07</v>
      </c>
      <c r="AA9" s="4"/>
      <c r="AB9" s="5">
        <f t="shared" si="10"/>
        <v>-0.3225391649725075</v>
      </c>
      <c r="AC9" s="4"/>
      <c r="AD9" s="38">
        <v>20184.4</v>
      </c>
      <c r="AE9" s="4"/>
      <c r="AF9" s="5">
        <f t="shared" si="4"/>
        <v>0.06477641427868011</v>
      </c>
      <c r="AG9" s="4"/>
      <c r="AH9" s="38">
        <v>15651.88</v>
      </c>
      <c r="AI9" s="4"/>
      <c r="AJ9" s="5">
        <f t="shared" si="5"/>
        <v>0.06453657235851684</v>
      </c>
      <c r="AK9" s="4"/>
      <c r="AL9" s="38">
        <f t="shared" si="11"/>
        <v>-4532.520000000002</v>
      </c>
      <c r="AM9" s="4"/>
      <c r="AN9" s="5">
        <f t="shared" si="12"/>
        <v>-0.22455559739204545</v>
      </c>
      <c r="AO9" s="4"/>
      <c r="AP9" s="41">
        <f t="shared" si="13"/>
        <v>89519.01999999999</v>
      </c>
      <c r="AQ9" s="4"/>
      <c r="AR9" s="5">
        <f t="shared" si="6"/>
        <v>0.06341454091506768</v>
      </c>
      <c r="AS9" s="4"/>
      <c r="AT9" s="41">
        <f t="shared" si="14"/>
        <v>72210.58</v>
      </c>
      <c r="AU9" s="4"/>
      <c r="AV9" s="5">
        <f>AT9/AT32</f>
        <v>0.0644753020013264</v>
      </c>
      <c r="AW9" s="4"/>
      <c r="AX9" s="41">
        <f t="shared" si="15"/>
        <v>-17308.439999999988</v>
      </c>
      <c r="AY9" s="4"/>
      <c r="AZ9" s="5">
        <f t="shared" si="16"/>
        <v>-0.19334930163444583</v>
      </c>
    </row>
    <row r="10" spans="1:52" ht="12">
      <c r="A10" s="16" t="s">
        <v>14</v>
      </c>
      <c r="B10" s="14"/>
      <c r="C10" s="2" t="s">
        <v>15</v>
      </c>
      <c r="D10" s="3"/>
      <c r="E10" s="3"/>
      <c r="F10" s="38">
        <v>0</v>
      </c>
      <c r="G10" s="4"/>
      <c r="H10" s="5">
        <f t="shared" si="0"/>
        <v>0</v>
      </c>
      <c r="I10" s="4"/>
      <c r="J10" s="38">
        <v>1299.83</v>
      </c>
      <c r="K10" s="4"/>
      <c r="L10" s="5">
        <f t="shared" si="1"/>
        <v>0.0024594441848760766</v>
      </c>
      <c r="M10" s="4"/>
      <c r="N10" s="38">
        <f t="shared" si="7"/>
        <v>1299.83</v>
      </c>
      <c r="O10" s="4"/>
      <c r="P10" s="5">
        <v>1</v>
      </c>
      <c r="Q10" s="4"/>
      <c r="R10" s="38">
        <v>0</v>
      </c>
      <c r="S10" s="4"/>
      <c r="T10" s="5">
        <f t="shared" si="2"/>
        <v>0</v>
      </c>
      <c r="U10" s="4"/>
      <c r="V10" s="38">
        <v>1255.34</v>
      </c>
      <c r="W10" s="4"/>
      <c r="X10" s="5">
        <f t="shared" si="3"/>
        <v>0.0035975827925643924</v>
      </c>
      <c r="Y10" s="4"/>
      <c r="Z10" s="38">
        <f t="shared" si="9"/>
        <v>1255.34</v>
      </c>
      <c r="AA10" s="4"/>
      <c r="AB10" s="5">
        <v>1</v>
      </c>
      <c r="AC10" s="4"/>
      <c r="AD10" s="38">
        <v>0</v>
      </c>
      <c r="AE10" s="4"/>
      <c r="AF10" s="5">
        <f t="shared" si="4"/>
        <v>0</v>
      </c>
      <c r="AG10" s="4"/>
      <c r="AH10" s="38">
        <v>1133.98</v>
      </c>
      <c r="AI10" s="4"/>
      <c r="AJ10" s="5">
        <f t="shared" si="5"/>
        <v>0.004675680002856585</v>
      </c>
      <c r="AK10" s="4"/>
      <c r="AL10" s="38">
        <f t="shared" si="11"/>
        <v>1133.98</v>
      </c>
      <c r="AM10" s="4"/>
      <c r="AN10" s="5">
        <v>1</v>
      </c>
      <c r="AO10" s="4"/>
      <c r="AP10" s="41">
        <f t="shared" si="13"/>
        <v>0</v>
      </c>
      <c r="AQ10" s="4"/>
      <c r="AR10" s="5">
        <f t="shared" si="6"/>
        <v>0</v>
      </c>
      <c r="AS10" s="4"/>
      <c r="AT10" s="41">
        <f t="shared" si="14"/>
        <v>3689.15</v>
      </c>
      <c r="AU10" s="4"/>
      <c r="AV10" s="5">
        <f>AT10/AT32</f>
        <v>0.0032939641307159324</v>
      </c>
      <c r="AW10" s="4"/>
      <c r="AX10" s="41">
        <f t="shared" si="15"/>
        <v>3689.15</v>
      </c>
      <c r="AY10" s="4"/>
      <c r="AZ10" s="5">
        <v>1</v>
      </c>
    </row>
    <row r="11" spans="1:52" ht="12">
      <c r="A11" s="16" t="s">
        <v>16</v>
      </c>
      <c r="B11" s="14"/>
      <c r="C11" s="2" t="s">
        <v>17</v>
      </c>
      <c r="D11" s="3"/>
      <c r="E11" s="3"/>
      <c r="F11" s="38">
        <v>22560.9</v>
      </c>
      <c r="G11" s="4"/>
      <c r="H11" s="5">
        <f t="shared" si="0"/>
        <v>0.036553295860246776</v>
      </c>
      <c r="I11" s="4"/>
      <c r="J11" s="38">
        <v>18635.85</v>
      </c>
      <c r="K11" s="4"/>
      <c r="L11" s="5">
        <f t="shared" si="1"/>
        <v>0.0352614056551417</v>
      </c>
      <c r="M11" s="4"/>
      <c r="N11" s="38">
        <f t="shared" si="7"/>
        <v>-3925.050000000003</v>
      </c>
      <c r="O11" s="4"/>
      <c r="P11" s="5">
        <f t="shared" si="8"/>
        <v>-0.1739757722431287</v>
      </c>
      <c r="Q11" s="4"/>
      <c r="R11" s="38">
        <v>19794.07</v>
      </c>
      <c r="S11" s="4"/>
      <c r="T11" s="5">
        <f t="shared" si="2"/>
        <v>0.040994967582112775</v>
      </c>
      <c r="U11" s="4"/>
      <c r="V11" s="38">
        <v>12202.82</v>
      </c>
      <c r="W11" s="4"/>
      <c r="X11" s="5">
        <f t="shared" si="3"/>
        <v>0.034971127545334824</v>
      </c>
      <c r="Y11" s="4"/>
      <c r="Z11" s="38">
        <f t="shared" si="9"/>
        <v>-7591.25</v>
      </c>
      <c r="AA11" s="4"/>
      <c r="AB11" s="5">
        <f t="shared" si="10"/>
        <v>-0.38351132435118196</v>
      </c>
      <c r="AC11" s="4"/>
      <c r="AD11" s="38">
        <v>9458.81</v>
      </c>
      <c r="AE11" s="4"/>
      <c r="AF11" s="5">
        <f t="shared" si="4"/>
        <v>0.03035551193710599</v>
      </c>
      <c r="AG11" s="4"/>
      <c r="AH11" s="38">
        <v>6245.99</v>
      </c>
      <c r="AI11" s="4"/>
      <c r="AJ11" s="5">
        <f t="shared" si="5"/>
        <v>0.025753761566378777</v>
      </c>
      <c r="AK11" s="4"/>
      <c r="AL11" s="38">
        <f t="shared" si="11"/>
        <v>-3212.8199999999997</v>
      </c>
      <c r="AM11" s="4"/>
      <c r="AN11" s="5">
        <f t="shared" si="12"/>
        <v>-0.3396642918083776</v>
      </c>
      <c r="AO11" s="4"/>
      <c r="AP11" s="41">
        <f t="shared" si="13"/>
        <v>51813.78</v>
      </c>
      <c r="AQ11" s="4"/>
      <c r="AR11" s="5">
        <f t="shared" si="6"/>
        <v>0.036704457575321044</v>
      </c>
      <c r="AS11" s="4"/>
      <c r="AT11" s="41">
        <f t="shared" si="14"/>
        <v>37084.659999999996</v>
      </c>
      <c r="AU11" s="4"/>
      <c r="AV11" s="5">
        <f>AT11/AT32</f>
        <v>0.03311210979217323</v>
      </c>
      <c r="AW11" s="4"/>
      <c r="AX11" s="41">
        <f t="shared" si="15"/>
        <v>-14729.120000000003</v>
      </c>
      <c r="AY11" s="4"/>
      <c r="AZ11" s="5">
        <f t="shared" si="16"/>
        <v>-0.2842703234544942</v>
      </c>
    </row>
    <row r="12" spans="1:52" ht="12">
      <c r="A12" s="16" t="s">
        <v>18</v>
      </c>
      <c r="B12" s="14"/>
      <c r="C12" s="2" t="s">
        <v>19</v>
      </c>
      <c r="D12" s="3"/>
      <c r="E12" s="3"/>
      <c r="F12" s="38">
        <v>90590.55</v>
      </c>
      <c r="G12" s="4"/>
      <c r="H12" s="5">
        <f t="shared" si="0"/>
        <v>0.1467753137637452</v>
      </c>
      <c r="I12" s="4"/>
      <c r="J12" s="38">
        <v>75613.7</v>
      </c>
      <c r="K12" s="4"/>
      <c r="L12" s="5">
        <f t="shared" si="1"/>
        <v>0.14307076676331845</v>
      </c>
      <c r="M12" s="4"/>
      <c r="N12" s="38">
        <f t="shared" si="7"/>
        <v>-14976.850000000006</v>
      </c>
      <c r="O12" s="4"/>
      <c r="P12" s="5">
        <f t="shared" si="8"/>
        <v>-0.16532463926976937</v>
      </c>
      <c r="Q12" s="4"/>
      <c r="R12" s="38">
        <v>68388.97</v>
      </c>
      <c r="S12" s="4"/>
      <c r="T12" s="5">
        <f t="shared" si="2"/>
        <v>0.14163856185837898</v>
      </c>
      <c r="U12" s="4"/>
      <c r="V12" s="38">
        <v>53834.3</v>
      </c>
      <c r="W12" s="4"/>
      <c r="X12" s="5">
        <f t="shared" si="3"/>
        <v>0.1542795986185012</v>
      </c>
      <c r="Y12" s="4"/>
      <c r="Z12" s="38">
        <f t="shared" si="9"/>
        <v>-14554.669999999998</v>
      </c>
      <c r="AA12" s="4"/>
      <c r="AB12" s="5">
        <f t="shared" si="10"/>
        <v>-0.21282189218524564</v>
      </c>
      <c r="AC12" s="4"/>
      <c r="AD12" s="38">
        <v>51851.71</v>
      </c>
      <c r="AE12" s="4"/>
      <c r="AF12" s="5">
        <f t="shared" si="4"/>
        <v>0.16640414617318225</v>
      </c>
      <c r="AG12" s="4"/>
      <c r="AH12" s="38">
        <v>42583.78</v>
      </c>
      <c r="AI12" s="4"/>
      <c r="AJ12" s="5">
        <f t="shared" si="5"/>
        <v>0.17558345702044498</v>
      </c>
      <c r="AK12" s="4"/>
      <c r="AL12" s="38">
        <f t="shared" si="11"/>
        <v>-9267.93</v>
      </c>
      <c r="AM12" s="4"/>
      <c r="AN12" s="5">
        <f t="shared" si="12"/>
        <v>-0.17873913897921592</v>
      </c>
      <c r="AO12" s="4"/>
      <c r="AP12" s="41">
        <f t="shared" si="13"/>
        <v>210831.23</v>
      </c>
      <c r="AQ12" s="4"/>
      <c r="AR12" s="5">
        <f t="shared" si="6"/>
        <v>0.14935111734924095</v>
      </c>
      <c r="AS12" s="4"/>
      <c r="AT12" s="41">
        <f t="shared" si="14"/>
        <v>172031.78</v>
      </c>
      <c r="AU12" s="4"/>
      <c r="AV12" s="5">
        <f>AT12/AT32</f>
        <v>0.1536035435434218</v>
      </c>
      <c r="AW12" s="4"/>
      <c r="AX12" s="41">
        <f t="shared" si="15"/>
        <v>-38799.45000000001</v>
      </c>
      <c r="AY12" s="4"/>
      <c r="AZ12" s="5">
        <f t="shared" si="16"/>
        <v>-0.18403084780181764</v>
      </c>
    </row>
    <row r="13" spans="1:52" ht="12">
      <c r="A13" s="16" t="s">
        <v>20</v>
      </c>
      <c r="B13" s="14"/>
      <c r="C13" s="2" t="s">
        <v>21</v>
      </c>
      <c r="D13" s="3"/>
      <c r="E13" s="3"/>
      <c r="F13" s="38">
        <v>31835.15</v>
      </c>
      <c r="G13" s="4"/>
      <c r="H13" s="5">
        <f t="shared" si="0"/>
        <v>0.051579487374410385</v>
      </c>
      <c r="I13" s="4"/>
      <c r="J13" s="38">
        <v>31397.66</v>
      </c>
      <c r="K13" s="4"/>
      <c r="L13" s="5">
        <f t="shared" si="1"/>
        <v>0.05940837825386105</v>
      </c>
      <c r="M13" s="4"/>
      <c r="N13" s="38">
        <f t="shared" si="7"/>
        <v>-437.4900000000016</v>
      </c>
      <c r="O13" s="4"/>
      <c r="P13" s="5">
        <f t="shared" si="8"/>
        <v>-0.013742357111557557</v>
      </c>
      <c r="Q13" s="4"/>
      <c r="R13" s="38">
        <v>25566.12</v>
      </c>
      <c r="S13" s="4"/>
      <c r="T13" s="5">
        <f t="shared" si="2"/>
        <v>0.05294930555466385</v>
      </c>
      <c r="U13" s="4"/>
      <c r="V13" s="38">
        <v>24152.85</v>
      </c>
      <c r="W13" s="4"/>
      <c r="X13" s="5">
        <f t="shared" si="3"/>
        <v>0.0692178035841994</v>
      </c>
      <c r="Y13" s="4"/>
      <c r="Z13" s="38">
        <f t="shared" si="9"/>
        <v>-1413.2700000000004</v>
      </c>
      <c r="AA13" s="4"/>
      <c r="AB13" s="5">
        <f t="shared" si="10"/>
        <v>-0.055279017699987346</v>
      </c>
      <c r="AC13" s="4"/>
      <c r="AD13" s="38">
        <v>18838.04</v>
      </c>
      <c r="AE13" s="4"/>
      <c r="AF13" s="5">
        <f t="shared" si="4"/>
        <v>0.060455633223595796</v>
      </c>
      <c r="AG13" s="4"/>
      <c r="AH13" s="38">
        <v>19685.53</v>
      </c>
      <c r="AI13" s="4"/>
      <c r="AJ13" s="5">
        <f t="shared" si="5"/>
        <v>0.08116830893546041</v>
      </c>
      <c r="AK13" s="4"/>
      <c r="AL13" s="38">
        <f t="shared" si="11"/>
        <v>847.489999999998</v>
      </c>
      <c r="AM13" s="4"/>
      <c r="AN13" s="5">
        <f t="shared" si="12"/>
        <v>0.04498822595131967</v>
      </c>
      <c r="AO13" s="4"/>
      <c r="AP13" s="41">
        <f t="shared" si="13"/>
        <v>76239.31</v>
      </c>
      <c r="AQ13" s="4"/>
      <c r="AR13" s="5">
        <f t="shared" si="6"/>
        <v>0.0540073030662258</v>
      </c>
      <c r="AS13" s="4"/>
      <c r="AT13" s="41">
        <f t="shared" si="14"/>
        <v>75236.04</v>
      </c>
      <c r="AU13" s="4"/>
      <c r="AV13" s="5">
        <f>AT13/AT32</f>
        <v>0.06717667134627464</v>
      </c>
      <c r="AW13" s="4"/>
      <c r="AX13" s="41">
        <f t="shared" si="15"/>
        <v>-1003.2700000000041</v>
      </c>
      <c r="AY13" s="4"/>
      <c r="AZ13" s="5">
        <f t="shared" si="16"/>
        <v>-0.013159484260809864</v>
      </c>
    </row>
    <row r="14" spans="1:52" ht="12">
      <c r="A14" s="16" t="s">
        <v>22</v>
      </c>
      <c r="B14" s="14"/>
      <c r="C14" s="2" t="s">
        <v>23</v>
      </c>
      <c r="D14" s="3"/>
      <c r="E14" s="3"/>
      <c r="F14" s="38">
        <v>0</v>
      </c>
      <c r="G14" s="4"/>
      <c r="H14" s="5">
        <f t="shared" si="0"/>
        <v>0</v>
      </c>
      <c r="I14" s="4"/>
      <c r="J14" s="38">
        <v>0</v>
      </c>
      <c r="K14" s="4"/>
      <c r="L14" s="5">
        <f t="shared" si="1"/>
        <v>0</v>
      </c>
      <c r="M14" s="4"/>
      <c r="N14" s="38">
        <f t="shared" si="7"/>
        <v>0</v>
      </c>
      <c r="O14" s="4"/>
      <c r="P14" s="5">
        <v>0</v>
      </c>
      <c r="Q14" s="4"/>
      <c r="R14" s="38">
        <v>0</v>
      </c>
      <c r="S14" s="4"/>
      <c r="T14" s="5">
        <f t="shared" si="2"/>
        <v>0</v>
      </c>
      <c r="U14" s="4"/>
      <c r="V14" s="38">
        <v>0</v>
      </c>
      <c r="W14" s="4"/>
      <c r="X14" s="5">
        <f t="shared" si="3"/>
        <v>0</v>
      </c>
      <c r="Y14" s="4"/>
      <c r="Z14" s="38">
        <f t="shared" si="9"/>
        <v>0</v>
      </c>
      <c r="AA14" s="4"/>
      <c r="AB14" s="5">
        <v>0</v>
      </c>
      <c r="AC14" s="4"/>
      <c r="AD14" s="38">
        <v>0</v>
      </c>
      <c r="AE14" s="4"/>
      <c r="AF14" s="5">
        <f t="shared" si="4"/>
        <v>0</v>
      </c>
      <c r="AG14" s="4"/>
      <c r="AH14" s="38">
        <v>0</v>
      </c>
      <c r="AI14" s="4"/>
      <c r="AJ14" s="5">
        <f t="shared" si="5"/>
        <v>0</v>
      </c>
      <c r="AK14" s="4"/>
      <c r="AL14" s="38">
        <f t="shared" si="11"/>
        <v>0</v>
      </c>
      <c r="AM14" s="4"/>
      <c r="AN14" s="5">
        <v>0</v>
      </c>
      <c r="AO14" s="4"/>
      <c r="AP14" s="41">
        <f t="shared" si="13"/>
        <v>0</v>
      </c>
      <c r="AQ14" s="4"/>
      <c r="AR14" s="5">
        <f t="shared" si="6"/>
        <v>0</v>
      </c>
      <c r="AS14" s="4"/>
      <c r="AT14" s="41">
        <f t="shared" si="14"/>
        <v>0</v>
      </c>
      <c r="AU14" s="4"/>
      <c r="AV14" s="5">
        <f>AT14/AT32</f>
        <v>0</v>
      </c>
      <c r="AW14" s="4"/>
      <c r="AX14" s="41">
        <f t="shared" si="15"/>
        <v>0</v>
      </c>
      <c r="AY14" s="4"/>
      <c r="AZ14" s="5">
        <v>0</v>
      </c>
    </row>
    <row r="15" spans="1:52" ht="12">
      <c r="A15" s="16" t="s">
        <v>24</v>
      </c>
      <c r="B15" s="14"/>
      <c r="C15" s="2" t="s">
        <v>25</v>
      </c>
      <c r="D15" s="3"/>
      <c r="E15" s="3"/>
      <c r="F15" s="38">
        <v>16988.53</v>
      </c>
      <c r="G15" s="4"/>
      <c r="H15" s="5">
        <f t="shared" si="0"/>
        <v>0.027524910944185656</v>
      </c>
      <c r="I15" s="4"/>
      <c r="J15" s="38">
        <v>16348.15</v>
      </c>
      <c r="K15" s="4"/>
      <c r="L15" s="5">
        <f t="shared" si="1"/>
        <v>0.030932785403461865</v>
      </c>
      <c r="M15" s="4"/>
      <c r="N15" s="38">
        <f t="shared" si="7"/>
        <v>-640.3799999999992</v>
      </c>
      <c r="O15" s="4"/>
      <c r="P15" s="5">
        <f t="shared" si="8"/>
        <v>-0.037694844698158064</v>
      </c>
      <c r="Q15" s="4"/>
      <c r="R15" s="38">
        <v>13171.8</v>
      </c>
      <c r="S15" s="4"/>
      <c r="T15" s="5">
        <f t="shared" si="2"/>
        <v>0.02727976176693692</v>
      </c>
      <c r="U15" s="4"/>
      <c r="V15" s="38">
        <v>10395.52</v>
      </c>
      <c r="W15" s="4"/>
      <c r="X15" s="5">
        <f t="shared" si="3"/>
        <v>0.029791724848852896</v>
      </c>
      <c r="Y15" s="4"/>
      <c r="Z15" s="38">
        <f t="shared" si="9"/>
        <v>-2776.279999999999</v>
      </c>
      <c r="AA15" s="4"/>
      <c r="AB15" s="5">
        <f t="shared" si="10"/>
        <v>-0.21077453347302563</v>
      </c>
      <c r="AC15" s="4"/>
      <c r="AD15" s="38">
        <v>8418.74</v>
      </c>
      <c r="AE15" s="4"/>
      <c r="AF15" s="5">
        <f t="shared" si="4"/>
        <v>0.027017686428355333</v>
      </c>
      <c r="AG15" s="4"/>
      <c r="AH15" s="38">
        <v>6814.73</v>
      </c>
      <c r="AI15" s="4"/>
      <c r="AJ15" s="5">
        <f t="shared" si="5"/>
        <v>0.028098817250627753</v>
      </c>
      <c r="AK15" s="4"/>
      <c r="AL15" s="38">
        <f t="shared" si="11"/>
        <v>-1604.0100000000002</v>
      </c>
      <c r="AM15" s="4"/>
      <c r="AN15" s="5">
        <f t="shared" si="12"/>
        <v>-0.19052851139244117</v>
      </c>
      <c r="AO15" s="4"/>
      <c r="AP15" s="41">
        <f t="shared" si="13"/>
        <v>38579.07</v>
      </c>
      <c r="AQ15" s="4"/>
      <c r="AR15" s="5">
        <f t="shared" si="6"/>
        <v>0.027329097358083906</v>
      </c>
      <c r="AS15" s="4"/>
      <c r="AT15" s="41">
        <f t="shared" si="14"/>
        <v>33558.399999999994</v>
      </c>
      <c r="AU15" s="4"/>
      <c r="AV15" s="5">
        <f>AT15/AT32</f>
        <v>0.029963586702686937</v>
      </c>
      <c r="AW15" s="4"/>
      <c r="AX15" s="41">
        <f t="shared" si="15"/>
        <v>-5020.6700000000055</v>
      </c>
      <c r="AY15" s="4"/>
      <c r="AZ15" s="5">
        <f t="shared" si="16"/>
        <v>-0.13013973639074258</v>
      </c>
    </row>
    <row r="16" spans="1:52" ht="12">
      <c r="A16" s="16" t="s">
        <v>26</v>
      </c>
      <c r="B16" s="14"/>
      <c r="C16" s="2" t="s">
        <v>27</v>
      </c>
      <c r="D16" s="3"/>
      <c r="E16" s="3"/>
      <c r="F16" s="38">
        <v>15101.29</v>
      </c>
      <c r="G16" s="4"/>
      <c r="H16" s="5">
        <f t="shared" si="0"/>
        <v>0.024467194182917616</v>
      </c>
      <c r="I16" s="4"/>
      <c r="J16" s="38">
        <v>14198.37</v>
      </c>
      <c r="K16" s="4"/>
      <c r="L16" s="5">
        <f t="shared" si="1"/>
        <v>0.026865127386826698</v>
      </c>
      <c r="M16" s="4"/>
      <c r="N16" s="38">
        <f t="shared" si="7"/>
        <v>-902.9200000000001</v>
      </c>
      <c r="O16" s="4"/>
      <c r="P16" s="5">
        <f t="shared" si="8"/>
        <v>-0.05979091852417906</v>
      </c>
      <c r="Q16" s="4"/>
      <c r="R16" s="38">
        <v>11300.61</v>
      </c>
      <c r="S16" s="4"/>
      <c r="T16" s="5">
        <f t="shared" si="2"/>
        <v>0.023404390335494393</v>
      </c>
      <c r="U16" s="4"/>
      <c r="V16" s="38">
        <v>7514.33</v>
      </c>
      <c r="W16" s="4"/>
      <c r="X16" s="5">
        <f t="shared" si="3"/>
        <v>0.021534743022328925</v>
      </c>
      <c r="Y16" s="4"/>
      <c r="Z16" s="38">
        <f t="shared" si="9"/>
        <v>-3786.2800000000007</v>
      </c>
      <c r="AA16" s="4"/>
      <c r="AB16" s="5">
        <f t="shared" si="10"/>
        <v>-0.3350509397280324</v>
      </c>
      <c r="AC16" s="4"/>
      <c r="AD16" s="38">
        <v>6479.99</v>
      </c>
      <c r="AE16" s="4"/>
      <c r="AF16" s="5">
        <f t="shared" si="4"/>
        <v>0.020795788666579353</v>
      </c>
      <c r="AG16" s="4"/>
      <c r="AH16" s="38">
        <v>5040.02</v>
      </c>
      <c r="AI16" s="4"/>
      <c r="AJ16" s="5">
        <f t="shared" si="5"/>
        <v>0.020781248988515893</v>
      </c>
      <c r="AK16" s="4"/>
      <c r="AL16" s="38">
        <f t="shared" si="11"/>
        <v>-1439.9699999999993</v>
      </c>
      <c r="AM16" s="4"/>
      <c r="AN16" s="5">
        <f t="shared" si="12"/>
        <v>-0.22221793552150534</v>
      </c>
      <c r="AO16" s="4"/>
      <c r="AP16" s="41">
        <f t="shared" si="13"/>
        <v>32881.89</v>
      </c>
      <c r="AQ16" s="4"/>
      <c r="AR16" s="5">
        <f t="shared" si="6"/>
        <v>0.02329326168639642</v>
      </c>
      <c r="AS16" s="4"/>
      <c r="AT16" s="41">
        <f t="shared" si="14"/>
        <v>26752.72</v>
      </c>
      <c r="AU16" s="4"/>
      <c r="AV16" s="5">
        <f>AT16/AT32</f>
        <v>0.023886938747160386</v>
      </c>
      <c r="AW16" s="4"/>
      <c r="AX16" s="41">
        <f t="shared" si="15"/>
        <v>-6129.169999999998</v>
      </c>
      <c r="AY16" s="4"/>
      <c r="AZ16" s="5">
        <f t="shared" si="16"/>
        <v>-0.18639956523180384</v>
      </c>
    </row>
    <row r="17" spans="1:52" ht="12">
      <c r="A17" s="16" t="s">
        <v>28</v>
      </c>
      <c r="B17" s="14"/>
      <c r="C17" s="2" t="s">
        <v>29</v>
      </c>
      <c r="D17" s="3"/>
      <c r="E17" s="3"/>
      <c r="F17" s="38">
        <v>6541.54</v>
      </c>
      <c r="G17" s="4"/>
      <c r="H17" s="5">
        <f t="shared" si="0"/>
        <v>0.010598639549026798</v>
      </c>
      <c r="I17" s="4"/>
      <c r="J17" s="38">
        <v>5400.57</v>
      </c>
      <c r="K17" s="4"/>
      <c r="L17" s="5">
        <f t="shared" si="1"/>
        <v>0.010218567413828112</v>
      </c>
      <c r="M17" s="4"/>
      <c r="N17" s="38">
        <f t="shared" si="7"/>
        <v>-1140.9700000000003</v>
      </c>
      <c r="O17" s="4"/>
      <c r="P17" s="5">
        <f t="shared" si="8"/>
        <v>-0.1744191734667984</v>
      </c>
      <c r="Q17" s="4"/>
      <c r="R17" s="38">
        <v>5936.77</v>
      </c>
      <c r="S17" s="4"/>
      <c r="T17" s="5">
        <f t="shared" si="2"/>
        <v>0.012295485147443639</v>
      </c>
      <c r="U17" s="4"/>
      <c r="V17" s="38">
        <v>4670.74</v>
      </c>
      <c r="W17" s="4"/>
      <c r="X17" s="5">
        <f t="shared" si="3"/>
        <v>0.013385516157011017</v>
      </c>
      <c r="Y17" s="4"/>
      <c r="Z17" s="38">
        <f t="shared" si="9"/>
        <v>-1266.0300000000007</v>
      </c>
      <c r="AA17" s="4"/>
      <c r="AB17" s="5">
        <f t="shared" si="10"/>
        <v>-0.21325232407521272</v>
      </c>
      <c r="AC17" s="4"/>
      <c r="AD17" s="38">
        <v>3921.4</v>
      </c>
      <c r="AE17" s="4"/>
      <c r="AF17" s="5">
        <f t="shared" si="4"/>
        <v>0.012584680790730276</v>
      </c>
      <c r="AG17" s="4"/>
      <c r="AH17" s="38">
        <v>3889.39</v>
      </c>
      <c r="AI17" s="4"/>
      <c r="AJ17" s="5">
        <f t="shared" si="5"/>
        <v>0.016036916917679656</v>
      </c>
      <c r="AK17" s="4"/>
      <c r="AL17" s="38">
        <f t="shared" si="11"/>
        <v>-32.01000000000022</v>
      </c>
      <c r="AM17" s="4"/>
      <c r="AN17" s="5">
        <f t="shared" si="12"/>
        <v>-0.00816290100474326</v>
      </c>
      <c r="AO17" s="4"/>
      <c r="AP17" s="41">
        <f t="shared" si="13"/>
        <v>16399.710000000003</v>
      </c>
      <c r="AQ17" s="4"/>
      <c r="AR17" s="5">
        <f t="shared" si="6"/>
        <v>0.011617420306771063</v>
      </c>
      <c r="AS17" s="4"/>
      <c r="AT17" s="41">
        <f t="shared" si="14"/>
        <v>13960.699999999999</v>
      </c>
      <c r="AU17" s="4"/>
      <c r="AV17" s="5">
        <f>AT17/AT32</f>
        <v>0.012465214219992657</v>
      </c>
      <c r="AW17" s="4"/>
      <c r="AX17" s="41">
        <f t="shared" si="15"/>
        <v>-2439.010000000004</v>
      </c>
      <c r="AY17" s="4"/>
      <c r="AZ17" s="5">
        <f t="shared" si="16"/>
        <v>-0.14872275180475775</v>
      </c>
    </row>
    <row r="18" spans="1:52" ht="12">
      <c r="A18" s="16" t="s">
        <v>30</v>
      </c>
      <c r="B18" s="14"/>
      <c r="C18" s="2" t="s">
        <v>31</v>
      </c>
      <c r="D18" s="3"/>
      <c r="E18" s="3"/>
      <c r="F18" s="38">
        <v>53898.66</v>
      </c>
      <c r="G18" s="4"/>
      <c r="H18" s="5">
        <f t="shared" si="0"/>
        <v>0.08732690918584138</v>
      </c>
      <c r="I18" s="4"/>
      <c r="J18" s="38">
        <v>40847.19</v>
      </c>
      <c r="K18" s="4"/>
      <c r="L18" s="5">
        <f t="shared" si="1"/>
        <v>0.077288094530845</v>
      </c>
      <c r="M18" s="4"/>
      <c r="N18" s="38">
        <f t="shared" si="7"/>
        <v>-13051.470000000001</v>
      </c>
      <c r="O18" s="4"/>
      <c r="P18" s="5">
        <f t="shared" si="8"/>
        <v>-0.24214832057049285</v>
      </c>
      <c r="Q18" s="4"/>
      <c r="R18" s="38">
        <v>38322.07</v>
      </c>
      <c r="S18" s="4"/>
      <c r="T18" s="5">
        <f t="shared" si="2"/>
        <v>0.07936781153797358</v>
      </c>
      <c r="U18" s="4"/>
      <c r="V18" s="38">
        <v>25707.58</v>
      </c>
      <c r="W18" s="4"/>
      <c r="X18" s="5">
        <f t="shared" si="3"/>
        <v>0.0736733852553671</v>
      </c>
      <c r="Y18" s="4"/>
      <c r="Z18" s="38">
        <f t="shared" si="9"/>
        <v>-12614.489999999998</v>
      </c>
      <c r="AA18" s="4"/>
      <c r="AB18" s="5">
        <f t="shared" si="10"/>
        <v>-0.32917037101597063</v>
      </c>
      <c r="AC18" s="4"/>
      <c r="AD18" s="38">
        <v>24844.63</v>
      </c>
      <c r="AE18" s="4"/>
      <c r="AF18" s="5">
        <f t="shared" si="4"/>
        <v>0.0797321716514003</v>
      </c>
      <c r="AG18" s="4"/>
      <c r="AH18" s="38">
        <v>18115.52</v>
      </c>
      <c r="AI18" s="4"/>
      <c r="AJ18" s="5">
        <f t="shared" si="5"/>
        <v>0.07469476940100225</v>
      </c>
      <c r="AK18" s="4"/>
      <c r="AL18" s="38">
        <f t="shared" si="11"/>
        <v>-6729.110000000001</v>
      </c>
      <c r="AM18" s="4"/>
      <c r="AN18" s="5">
        <f t="shared" si="12"/>
        <v>-0.27084766406261634</v>
      </c>
      <c r="AO18" s="4"/>
      <c r="AP18" s="41">
        <f t="shared" si="13"/>
        <v>117065.36000000002</v>
      </c>
      <c r="AQ18" s="4"/>
      <c r="AR18" s="5">
        <f t="shared" si="6"/>
        <v>0.08292814266127052</v>
      </c>
      <c r="AS18" s="4"/>
      <c r="AT18" s="41">
        <f t="shared" si="14"/>
        <v>84670.29000000001</v>
      </c>
      <c r="AU18" s="4"/>
      <c r="AV18" s="5">
        <f>AT18/AT32</f>
        <v>0.07560031394692976</v>
      </c>
      <c r="AW18" s="4"/>
      <c r="AX18" s="41">
        <f t="shared" si="15"/>
        <v>-32395.070000000007</v>
      </c>
      <c r="AY18" s="4"/>
      <c r="AZ18" s="5">
        <f t="shared" si="16"/>
        <v>-0.2767263518431072</v>
      </c>
    </row>
    <row r="19" spans="1:52" ht="12">
      <c r="A19" s="16" t="s">
        <v>32</v>
      </c>
      <c r="B19" s="14"/>
      <c r="C19" s="2" t="s">
        <v>33</v>
      </c>
      <c r="D19" s="3"/>
      <c r="E19" s="3"/>
      <c r="F19" s="38">
        <v>31359.89</v>
      </c>
      <c r="G19" s="4"/>
      <c r="H19" s="5">
        <f t="shared" si="0"/>
        <v>0.05080946847487442</v>
      </c>
      <c r="I19" s="4"/>
      <c r="J19" s="38">
        <v>33704.5</v>
      </c>
      <c r="K19" s="4"/>
      <c r="L19" s="5">
        <f t="shared" si="1"/>
        <v>0.0637732138273126</v>
      </c>
      <c r="M19" s="4"/>
      <c r="N19" s="38">
        <f t="shared" si="7"/>
        <v>2344.6100000000006</v>
      </c>
      <c r="O19" s="4"/>
      <c r="P19" s="5">
        <f t="shared" si="8"/>
        <v>0.07476461173811517</v>
      </c>
      <c r="Q19" s="4"/>
      <c r="R19" s="38">
        <v>24698.53</v>
      </c>
      <c r="S19" s="4"/>
      <c r="T19" s="5">
        <f t="shared" si="2"/>
        <v>0.05115246317083045</v>
      </c>
      <c r="U19" s="4"/>
      <c r="V19" s="38">
        <v>21317.92</v>
      </c>
      <c r="W19" s="4"/>
      <c r="X19" s="5">
        <f t="shared" si="3"/>
        <v>0.06109339474984013</v>
      </c>
      <c r="Y19" s="4"/>
      <c r="Z19" s="38">
        <f t="shared" si="9"/>
        <v>-3380.6100000000006</v>
      </c>
      <c r="AA19" s="4"/>
      <c r="AB19" s="5">
        <f t="shared" si="10"/>
        <v>-0.13687494761834007</v>
      </c>
      <c r="AC19" s="4"/>
      <c r="AD19" s="38">
        <v>15828.47</v>
      </c>
      <c r="AE19" s="4"/>
      <c r="AF19" s="5">
        <f t="shared" si="4"/>
        <v>0.050797226081412364</v>
      </c>
      <c r="AG19" s="4"/>
      <c r="AH19" s="38">
        <v>15350.88</v>
      </c>
      <c r="AI19" s="4"/>
      <c r="AJ19" s="5">
        <f t="shared" si="5"/>
        <v>0.06329547491335923</v>
      </c>
      <c r="AK19" s="4"/>
      <c r="AL19" s="38">
        <f t="shared" si="11"/>
        <v>-477.59000000000015</v>
      </c>
      <c r="AM19" s="4"/>
      <c r="AN19" s="5">
        <f t="shared" si="12"/>
        <v>-0.0301728467754622</v>
      </c>
      <c r="AO19" s="4"/>
      <c r="AP19" s="41">
        <f t="shared" si="13"/>
        <v>71886.89</v>
      </c>
      <c r="AQ19" s="4"/>
      <c r="AR19" s="5">
        <f t="shared" si="6"/>
        <v>0.050924084369578335</v>
      </c>
      <c r="AS19" s="4"/>
      <c r="AT19" s="41">
        <f t="shared" si="14"/>
        <v>70373.3</v>
      </c>
      <c r="AU19" s="4"/>
      <c r="AV19" s="5">
        <f>AT19/AT32</f>
        <v>0.06283483348741892</v>
      </c>
      <c r="AW19" s="4"/>
      <c r="AX19" s="41">
        <f t="shared" si="15"/>
        <v>-1513.5899999999965</v>
      </c>
      <c r="AY19" s="4"/>
      <c r="AZ19" s="5">
        <f t="shared" si="16"/>
        <v>-0.021055160405464703</v>
      </c>
    </row>
    <row r="20" spans="1:52" ht="12">
      <c r="A20" s="16" t="s">
        <v>34</v>
      </c>
      <c r="B20" s="14"/>
      <c r="C20" s="2" t="s">
        <v>35</v>
      </c>
      <c r="D20" s="3"/>
      <c r="E20" s="3"/>
      <c r="F20" s="38">
        <v>35807.31</v>
      </c>
      <c r="G20" s="4"/>
      <c r="H20" s="5">
        <f t="shared" si="0"/>
        <v>0.05801520313416455</v>
      </c>
      <c r="I20" s="4"/>
      <c r="J20" s="38">
        <v>29339.64</v>
      </c>
      <c r="K20" s="4"/>
      <c r="L20" s="5">
        <f t="shared" si="1"/>
        <v>0.055514341863441785</v>
      </c>
      <c r="M20" s="4"/>
      <c r="N20" s="38">
        <f t="shared" si="7"/>
        <v>-6467.669999999998</v>
      </c>
      <c r="O20" s="4"/>
      <c r="P20" s="5">
        <f t="shared" si="8"/>
        <v>-0.18062429152036272</v>
      </c>
      <c r="Q20" s="4"/>
      <c r="R20" s="38">
        <v>27587.6</v>
      </c>
      <c r="S20" s="4"/>
      <c r="T20" s="5">
        <f t="shared" si="2"/>
        <v>0.05713593857495171</v>
      </c>
      <c r="U20" s="4"/>
      <c r="V20" s="38">
        <v>17800.46</v>
      </c>
      <c r="W20" s="4"/>
      <c r="X20" s="5">
        <f t="shared" si="3"/>
        <v>0.051012975445481515</v>
      </c>
      <c r="Y20" s="4"/>
      <c r="Z20" s="38">
        <f t="shared" si="9"/>
        <v>-9787.14</v>
      </c>
      <c r="AA20" s="4"/>
      <c r="AB20" s="5">
        <f t="shared" si="10"/>
        <v>-0.35476590932157925</v>
      </c>
      <c r="AC20" s="4"/>
      <c r="AD20" s="38">
        <v>17675.59</v>
      </c>
      <c r="AE20" s="4"/>
      <c r="AF20" s="5">
        <f t="shared" si="4"/>
        <v>0.05672506195180908</v>
      </c>
      <c r="AG20" s="4"/>
      <c r="AH20" s="38">
        <v>11200.39</v>
      </c>
      <c r="AI20" s="4"/>
      <c r="AJ20" s="5">
        <f t="shared" si="5"/>
        <v>0.04618197811883355</v>
      </c>
      <c r="AK20" s="4"/>
      <c r="AL20" s="38">
        <f t="shared" si="11"/>
        <v>-6475.200000000001</v>
      </c>
      <c r="AM20" s="4"/>
      <c r="AN20" s="5">
        <f t="shared" si="12"/>
        <v>-0.3663357206180954</v>
      </c>
      <c r="AO20" s="4"/>
      <c r="AP20" s="41">
        <f t="shared" si="13"/>
        <v>81070.5</v>
      </c>
      <c r="AQ20" s="4"/>
      <c r="AR20" s="5">
        <f t="shared" si="6"/>
        <v>0.05742967851139339</v>
      </c>
      <c r="AS20" s="4"/>
      <c r="AT20" s="41">
        <f t="shared" si="14"/>
        <v>58340.49</v>
      </c>
      <c r="AU20" s="4"/>
      <c r="AV20" s="5">
        <f>AT20/AT32</f>
        <v>0.05209099153691</v>
      </c>
      <c r="AW20" s="4"/>
      <c r="AX20" s="41">
        <f t="shared" si="15"/>
        <v>-22730.010000000002</v>
      </c>
      <c r="AY20" s="4"/>
      <c r="AZ20" s="5">
        <f t="shared" si="16"/>
        <v>-0.28037337872592377</v>
      </c>
    </row>
    <row r="21" spans="1:52" ht="12">
      <c r="A21" s="16" t="s">
        <v>36</v>
      </c>
      <c r="B21" s="14"/>
      <c r="C21" s="2" t="s">
        <v>37</v>
      </c>
      <c r="D21" s="3"/>
      <c r="E21" s="3"/>
      <c r="F21" s="38">
        <v>11562.71</v>
      </c>
      <c r="G21" s="4"/>
      <c r="H21" s="5">
        <f t="shared" si="0"/>
        <v>0.018733967154512185</v>
      </c>
      <c r="I21" s="4"/>
      <c r="J21" s="38">
        <v>8956.01</v>
      </c>
      <c r="K21" s="4"/>
      <c r="L21" s="5">
        <f t="shared" si="1"/>
        <v>0.01694591347652539</v>
      </c>
      <c r="M21" s="4"/>
      <c r="N21" s="38">
        <f t="shared" si="7"/>
        <v>-2606.699999999999</v>
      </c>
      <c r="O21" s="4"/>
      <c r="P21" s="5">
        <f t="shared" si="8"/>
        <v>-0.22544022984231196</v>
      </c>
      <c r="Q21" s="4"/>
      <c r="R21" s="38">
        <v>9275.28</v>
      </c>
      <c r="S21" s="4"/>
      <c r="T21" s="5">
        <f t="shared" si="2"/>
        <v>0.01920978368344757</v>
      </c>
      <c r="U21" s="4"/>
      <c r="V21" s="38">
        <v>6134.09</v>
      </c>
      <c r="W21" s="4"/>
      <c r="X21" s="5">
        <f t="shared" si="3"/>
        <v>0.01757921888256673</v>
      </c>
      <c r="Y21" s="4"/>
      <c r="Z21" s="38">
        <f t="shared" si="9"/>
        <v>-3141.1900000000005</v>
      </c>
      <c r="AA21" s="4"/>
      <c r="AB21" s="5">
        <f t="shared" si="10"/>
        <v>-0.33866255250515354</v>
      </c>
      <c r="AC21" s="4"/>
      <c r="AD21" s="38">
        <v>6857.84</v>
      </c>
      <c r="AE21" s="4"/>
      <c r="AF21" s="5">
        <f t="shared" si="4"/>
        <v>0.02200839682610846</v>
      </c>
      <c r="AG21" s="4"/>
      <c r="AH21" s="38">
        <v>4174.38</v>
      </c>
      <c r="AI21" s="4"/>
      <c r="AJ21" s="5">
        <f t="shared" si="5"/>
        <v>0.017212001173146328</v>
      </c>
      <c r="AK21" s="4"/>
      <c r="AL21" s="38">
        <f t="shared" si="11"/>
        <v>-2683.46</v>
      </c>
      <c r="AM21" s="4"/>
      <c r="AN21" s="5">
        <f t="shared" si="12"/>
        <v>-0.39129813468963986</v>
      </c>
      <c r="AO21" s="4"/>
      <c r="AP21" s="41">
        <f t="shared" si="13"/>
        <v>27695.829999999998</v>
      </c>
      <c r="AQ21" s="4"/>
      <c r="AR21" s="5">
        <f t="shared" si="6"/>
        <v>0.019619499238393796</v>
      </c>
      <c r="AS21" s="4"/>
      <c r="AT21" s="41">
        <f t="shared" si="14"/>
        <v>19264.48</v>
      </c>
      <c r="AU21" s="4"/>
      <c r="AV21" s="5">
        <f>AT21/AT32</f>
        <v>0.017200847381346505</v>
      </c>
      <c r="AW21" s="4"/>
      <c r="AX21" s="41">
        <f t="shared" si="15"/>
        <v>-8431.349999999999</v>
      </c>
      <c r="AY21" s="4"/>
      <c r="AZ21" s="5">
        <f t="shared" si="16"/>
        <v>-0.30442669528228616</v>
      </c>
    </row>
    <row r="22" spans="1:52" ht="12">
      <c r="A22" s="16" t="s">
        <v>38</v>
      </c>
      <c r="B22" s="14"/>
      <c r="C22" s="2" t="s">
        <v>40</v>
      </c>
      <c r="D22" s="3"/>
      <c r="E22" s="3"/>
      <c r="F22" s="38">
        <v>24020.44</v>
      </c>
      <c r="G22" s="4"/>
      <c r="H22" s="5">
        <f t="shared" si="0"/>
        <v>0.038918050698921854</v>
      </c>
      <c r="I22" s="4"/>
      <c r="J22" s="38">
        <v>21992.08</v>
      </c>
      <c r="K22" s="4"/>
      <c r="L22" s="5">
        <f t="shared" si="1"/>
        <v>0.04161182098376671</v>
      </c>
      <c r="M22" s="4"/>
      <c r="N22" s="38">
        <f t="shared" si="7"/>
        <v>-2028.359999999997</v>
      </c>
      <c r="O22" s="4"/>
      <c r="P22" s="5">
        <f t="shared" si="8"/>
        <v>-0.08444308264128372</v>
      </c>
      <c r="Q22" s="4"/>
      <c r="R22" s="38">
        <v>20443.52</v>
      </c>
      <c r="S22" s="4"/>
      <c r="T22" s="5">
        <f t="shared" si="2"/>
        <v>0.04234002606155653</v>
      </c>
      <c r="U22" s="4"/>
      <c r="V22" s="38">
        <v>16707.22</v>
      </c>
      <c r="W22" s="4"/>
      <c r="X22" s="5">
        <f t="shared" si="3"/>
        <v>0.04787994263194647</v>
      </c>
      <c r="Y22" s="4"/>
      <c r="Z22" s="38">
        <f t="shared" si="9"/>
        <v>-3736.2999999999993</v>
      </c>
      <c r="AA22" s="4"/>
      <c r="AB22" s="5">
        <f t="shared" si="10"/>
        <v>-0.1827620683717872</v>
      </c>
      <c r="AC22" s="4"/>
      <c r="AD22" s="38">
        <v>15158.23</v>
      </c>
      <c r="AE22" s="4"/>
      <c r="AF22" s="5">
        <f t="shared" si="4"/>
        <v>0.04864627069477007</v>
      </c>
      <c r="AG22" s="4"/>
      <c r="AH22" s="38">
        <v>10622.46</v>
      </c>
      <c r="AI22" s="4"/>
      <c r="AJ22" s="5">
        <f t="shared" si="5"/>
        <v>0.043799029791657666</v>
      </c>
      <c r="AK22" s="4"/>
      <c r="AL22" s="38">
        <f t="shared" si="11"/>
        <v>-4535.77</v>
      </c>
      <c r="AM22" s="4"/>
      <c r="AN22" s="5">
        <f t="shared" si="12"/>
        <v>-0.2992282080427596</v>
      </c>
      <c r="AO22" s="4"/>
      <c r="AP22" s="41">
        <f t="shared" si="13"/>
        <v>59622.19</v>
      </c>
      <c r="AQ22" s="4"/>
      <c r="AR22" s="5">
        <f t="shared" si="6"/>
        <v>0.04223587129529501</v>
      </c>
      <c r="AS22" s="4"/>
      <c r="AT22" s="41">
        <f t="shared" si="14"/>
        <v>49321.76</v>
      </c>
      <c r="AU22" s="4"/>
      <c r="AV22" s="5">
        <f>AT22/AT32</f>
        <v>0.044038357969662344</v>
      </c>
      <c r="AW22" s="4"/>
      <c r="AX22" s="41">
        <f t="shared" si="15"/>
        <v>-10300.43</v>
      </c>
      <c r="AY22" s="4"/>
      <c r="AZ22" s="5">
        <f t="shared" si="16"/>
        <v>-0.17276168486934143</v>
      </c>
    </row>
    <row r="23" spans="1:52" ht="12">
      <c r="A23" s="16" t="s">
        <v>39</v>
      </c>
      <c r="B23" s="14"/>
      <c r="C23" s="2" t="s">
        <v>41</v>
      </c>
      <c r="D23" s="3"/>
      <c r="E23" s="3"/>
      <c r="F23" s="38">
        <v>4971.5</v>
      </c>
      <c r="G23" s="4"/>
      <c r="H23" s="5">
        <f t="shared" si="0"/>
        <v>0.00805485199478819</v>
      </c>
      <c r="I23" s="4"/>
      <c r="J23" s="38">
        <v>1564.72</v>
      </c>
      <c r="K23" s="4"/>
      <c r="L23" s="5">
        <f t="shared" si="1"/>
        <v>0.0029606498580270458</v>
      </c>
      <c r="M23" s="4"/>
      <c r="N23" s="38">
        <f t="shared" si="7"/>
        <v>-3406.7799999999997</v>
      </c>
      <c r="O23" s="4"/>
      <c r="P23" s="5">
        <f t="shared" si="8"/>
        <v>-0.6852619933621643</v>
      </c>
      <c r="Q23" s="4"/>
      <c r="R23" s="38">
        <v>5299.7</v>
      </c>
      <c r="S23" s="4"/>
      <c r="T23" s="5">
        <f t="shared" si="2"/>
        <v>0.010976066554019618</v>
      </c>
      <c r="U23" s="4"/>
      <c r="V23" s="38">
        <v>1560.23</v>
      </c>
      <c r="W23" s="4"/>
      <c r="X23" s="5">
        <f t="shared" si="3"/>
        <v>0.004471343700067506</v>
      </c>
      <c r="Y23" s="4"/>
      <c r="Z23" s="38">
        <f t="shared" si="9"/>
        <v>-3739.47</v>
      </c>
      <c r="AA23" s="4"/>
      <c r="AB23" s="5">
        <f t="shared" si="10"/>
        <v>-0.7056003169990754</v>
      </c>
      <c r="AC23" s="4"/>
      <c r="AD23" s="38">
        <v>1035.47</v>
      </c>
      <c r="AE23" s="4"/>
      <c r="AF23" s="5">
        <f t="shared" si="4"/>
        <v>0.003323063043397123</v>
      </c>
      <c r="AG23" s="4"/>
      <c r="AH23" s="38">
        <v>1581.29</v>
      </c>
      <c r="AI23" s="4"/>
      <c r="AJ23" s="5">
        <f t="shared" si="5"/>
        <v>0.006520049764296628</v>
      </c>
      <c r="AK23" s="4"/>
      <c r="AL23" s="38">
        <f t="shared" si="11"/>
        <v>545.8199999999999</v>
      </c>
      <c r="AM23" s="4"/>
      <c r="AN23" s="5">
        <f t="shared" si="12"/>
        <v>0.5271229489990052</v>
      </c>
      <c r="AO23" s="4"/>
      <c r="AP23" s="41">
        <f t="shared" si="13"/>
        <v>11306.67</v>
      </c>
      <c r="AQ23" s="4"/>
      <c r="AR23" s="5">
        <f t="shared" si="6"/>
        <v>0.008009552465254517</v>
      </c>
      <c r="AS23" s="4"/>
      <c r="AT23" s="41">
        <f t="shared" si="14"/>
        <v>4706.24</v>
      </c>
      <c r="AU23" s="4"/>
      <c r="AV23" s="5">
        <f>AT23/AT32</f>
        <v>0.004202102313687583</v>
      </c>
      <c r="AW23" s="4"/>
      <c r="AX23" s="41">
        <f t="shared" si="15"/>
        <v>-6600.43</v>
      </c>
      <c r="AY23" s="4"/>
      <c r="AZ23" s="5">
        <f t="shared" si="16"/>
        <v>-0.5837642736544004</v>
      </c>
    </row>
    <row r="24" spans="1:52" ht="12">
      <c r="A24" s="16" t="s">
        <v>42</v>
      </c>
      <c r="B24" s="14"/>
      <c r="C24" s="2" t="s">
        <v>43</v>
      </c>
      <c r="D24" s="3"/>
      <c r="E24" s="3"/>
      <c r="F24" s="38">
        <v>0</v>
      </c>
      <c r="G24" s="4"/>
      <c r="H24" s="5">
        <f t="shared" si="0"/>
        <v>0</v>
      </c>
      <c r="I24" s="4"/>
      <c r="J24" s="38">
        <v>0</v>
      </c>
      <c r="K24" s="4"/>
      <c r="L24" s="5">
        <f t="shared" si="1"/>
        <v>0</v>
      </c>
      <c r="M24" s="4"/>
      <c r="N24" s="38">
        <f t="shared" si="7"/>
        <v>0</v>
      </c>
      <c r="O24" s="4"/>
      <c r="P24" s="5">
        <v>0</v>
      </c>
      <c r="Q24" s="4"/>
      <c r="R24" s="38">
        <v>0</v>
      </c>
      <c r="S24" s="4"/>
      <c r="T24" s="5">
        <f t="shared" si="2"/>
        <v>0</v>
      </c>
      <c r="U24" s="4"/>
      <c r="V24" s="38">
        <v>0</v>
      </c>
      <c r="W24" s="4"/>
      <c r="X24" s="5">
        <f t="shared" si="3"/>
        <v>0</v>
      </c>
      <c r="Y24" s="4"/>
      <c r="Z24" s="38">
        <f t="shared" si="9"/>
        <v>0</v>
      </c>
      <c r="AA24" s="4"/>
      <c r="AB24" s="5">
        <v>0</v>
      </c>
      <c r="AC24" s="4"/>
      <c r="AD24" s="38">
        <v>0</v>
      </c>
      <c r="AE24" s="4"/>
      <c r="AF24" s="5">
        <f t="shared" si="4"/>
        <v>0</v>
      </c>
      <c r="AG24" s="4"/>
      <c r="AH24" s="38">
        <v>0</v>
      </c>
      <c r="AI24" s="4"/>
      <c r="AJ24" s="5">
        <f t="shared" si="5"/>
        <v>0</v>
      </c>
      <c r="AK24" s="4"/>
      <c r="AL24" s="38">
        <f t="shared" si="11"/>
        <v>0</v>
      </c>
      <c r="AM24" s="4"/>
      <c r="AN24" s="5">
        <v>0</v>
      </c>
      <c r="AO24" s="4"/>
      <c r="AP24" s="41">
        <f t="shared" si="13"/>
        <v>0</v>
      </c>
      <c r="AQ24" s="4"/>
      <c r="AR24" s="5">
        <f t="shared" si="6"/>
        <v>0</v>
      </c>
      <c r="AS24" s="4"/>
      <c r="AT24" s="41">
        <f t="shared" si="14"/>
        <v>0</v>
      </c>
      <c r="AU24" s="4"/>
      <c r="AV24" s="5">
        <f>AT24/AT32</f>
        <v>0</v>
      </c>
      <c r="AW24" s="4"/>
      <c r="AX24" s="41">
        <f t="shared" si="15"/>
        <v>0</v>
      </c>
      <c r="AY24" s="4"/>
      <c r="AZ24" s="5">
        <v>0</v>
      </c>
    </row>
    <row r="25" spans="1:52" ht="12">
      <c r="A25" s="16" t="s">
        <v>44</v>
      </c>
      <c r="B25" s="14"/>
      <c r="C25" s="2" t="s">
        <v>45</v>
      </c>
      <c r="D25" s="3"/>
      <c r="E25" s="3"/>
      <c r="F25" s="38">
        <v>8617.46</v>
      </c>
      <c r="G25" s="4"/>
      <c r="H25" s="5">
        <f t="shared" si="0"/>
        <v>0.01396205669737653</v>
      </c>
      <c r="I25" s="4"/>
      <c r="J25" s="38">
        <v>10022.26</v>
      </c>
      <c r="K25" s="4"/>
      <c r="L25" s="5">
        <f t="shared" si="1"/>
        <v>0.018963394502601195</v>
      </c>
      <c r="M25" s="4"/>
      <c r="N25" s="38">
        <f t="shared" si="7"/>
        <v>1404.800000000001</v>
      </c>
      <c r="O25" s="4"/>
      <c r="P25" s="5">
        <f t="shared" si="8"/>
        <v>0.16301787301594683</v>
      </c>
      <c r="Q25" s="4"/>
      <c r="R25" s="38">
        <v>6566.47</v>
      </c>
      <c r="S25" s="4"/>
      <c r="T25" s="5">
        <f t="shared" si="2"/>
        <v>0.0135996399315005</v>
      </c>
      <c r="U25" s="4"/>
      <c r="V25" s="38">
        <v>6157.84</v>
      </c>
      <c r="W25" s="4"/>
      <c r="X25" s="5">
        <f t="shared" si="3"/>
        <v>0.0176472821891796</v>
      </c>
      <c r="Y25" s="4"/>
      <c r="Z25" s="38">
        <f t="shared" si="9"/>
        <v>-408.6300000000001</v>
      </c>
      <c r="AA25" s="4"/>
      <c r="AB25" s="5">
        <f t="shared" si="10"/>
        <v>-0.062229782516329185</v>
      </c>
      <c r="AC25" s="4"/>
      <c r="AD25" s="38">
        <v>3904.37</v>
      </c>
      <c r="AE25" s="4"/>
      <c r="AF25" s="5">
        <f t="shared" si="4"/>
        <v>0.012530027576606203</v>
      </c>
      <c r="AG25" s="4"/>
      <c r="AH25" s="38">
        <v>3966.1</v>
      </c>
      <c r="AI25" s="4"/>
      <c r="AJ25" s="5">
        <f t="shared" si="5"/>
        <v>0.01635321122006517</v>
      </c>
      <c r="AK25" s="4"/>
      <c r="AL25" s="38">
        <f t="shared" si="11"/>
        <v>61.73000000000002</v>
      </c>
      <c r="AM25" s="4"/>
      <c r="AN25" s="5">
        <f t="shared" si="12"/>
        <v>0.015810489272276965</v>
      </c>
      <c r="AO25" s="4"/>
      <c r="AP25" s="41">
        <f t="shared" si="13"/>
        <v>19088.3</v>
      </c>
      <c r="AQ25" s="4"/>
      <c r="AR25" s="5">
        <f t="shared" si="6"/>
        <v>0.013521995452464589</v>
      </c>
      <c r="AS25" s="4"/>
      <c r="AT25" s="41">
        <f t="shared" si="14"/>
        <v>20146.2</v>
      </c>
      <c r="AU25" s="4"/>
      <c r="AV25" s="5">
        <f>AT25/AT32</f>
        <v>0.01798811654994492</v>
      </c>
      <c r="AW25" s="4"/>
      <c r="AX25" s="41">
        <f t="shared" si="15"/>
        <v>1057.9000000000015</v>
      </c>
      <c r="AY25" s="4"/>
      <c r="AZ25" s="5">
        <f t="shared" si="16"/>
        <v>0.05542138377959281</v>
      </c>
    </row>
    <row r="26" spans="1:52" ht="12">
      <c r="A26" s="16" t="s">
        <v>46</v>
      </c>
      <c r="B26" s="14"/>
      <c r="C26" s="2" t="s">
        <v>47</v>
      </c>
      <c r="D26" s="3"/>
      <c r="E26" s="3"/>
      <c r="F26" s="38">
        <v>18620.36</v>
      </c>
      <c r="G26" s="4"/>
      <c r="H26" s="5">
        <f t="shared" si="0"/>
        <v>0.03016881100063848</v>
      </c>
      <c r="I26" s="4"/>
      <c r="J26" s="38">
        <v>13309.63</v>
      </c>
      <c r="K26" s="4"/>
      <c r="L26" s="5">
        <f t="shared" si="1"/>
        <v>0.02518351792646129</v>
      </c>
      <c r="M26" s="4"/>
      <c r="N26" s="38">
        <f t="shared" si="7"/>
        <v>-5310.730000000001</v>
      </c>
      <c r="O26" s="4"/>
      <c r="P26" s="5">
        <f t="shared" si="8"/>
        <v>-0.28521091965998513</v>
      </c>
      <c r="Q26" s="4"/>
      <c r="R26" s="38">
        <v>12574.05</v>
      </c>
      <c r="S26" s="4"/>
      <c r="T26" s="5">
        <f t="shared" si="2"/>
        <v>0.02604177777111353</v>
      </c>
      <c r="U26" s="4"/>
      <c r="V26" s="38">
        <v>7484.16</v>
      </c>
      <c r="W26" s="4"/>
      <c r="X26" s="5">
        <f t="shared" si="3"/>
        <v>0.021448281129254804</v>
      </c>
      <c r="Y26" s="4"/>
      <c r="Z26" s="38">
        <f t="shared" si="9"/>
        <v>-5089.889999999999</v>
      </c>
      <c r="AA26" s="4"/>
      <c r="AB26" s="5">
        <f t="shared" si="10"/>
        <v>-0.40479320505326444</v>
      </c>
      <c r="AC26" s="4"/>
      <c r="AD26" s="38">
        <v>6801.55</v>
      </c>
      <c r="AE26" s="4"/>
      <c r="AF26" s="5">
        <f t="shared" si="4"/>
        <v>0.02182774917942355</v>
      </c>
      <c r="AG26" s="4"/>
      <c r="AH26" s="38">
        <v>4926.53</v>
      </c>
      <c r="AI26" s="4"/>
      <c r="AJ26" s="5">
        <f t="shared" si="5"/>
        <v>0.02031330164947623</v>
      </c>
      <c r="AK26" s="4"/>
      <c r="AL26" s="38">
        <f t="shared" si="11"/>
        <v>-1875.0200000000004</v>
      </c>
      <c r="AM26" s="4"/>
      <c r="AN26" s="5">
        <f t="shared" si="12"/>
        <v>-0.27567539751968306</v>
      </c>
      <c r="AO26" s="4"/>
      <c r="AP26" s="41">
        <f t="shared" si="13"/>
        <v>37995.96</v>
      </c>
      <c r="AQ26" s="4"/>
      <c r="AR26" s="5">
        <f t="shared" si="6"/>
        <v>0.026916027007749584</v>
      </c>
      <c r="AS26" s="4"/>
      <c r="AT26" s="41">
        <f t="shared" si="14"/>
        <v>25720.32</v>
      </c>
      <c r="AU26" s="4"/>
      <c r="AV26" s="5">
        <f>AT26/AT32</f>
        <v>0.022965130588492092</v>
      </c>
      <c r="AW26" s="4"/>
      <c r="AX26" s="41">
        <f t="shared" si="15"/>
        <v>-12275.64</v>
      </c>
      <c r="AY26" s="4"/>
      <c r="AZ26" s="5">
        <f t="shared" si="16"/>
        <v>-0.32307750613486275</v>
      </c>
    </row>
    <row r="27" spans="1:52" ht="12">
      <c r="A27" s="16" t="s">
        <v>48</v>
      </c>
      <c r="B27" s="14"/>
      <c r="C27" s="2" t="s">
        <v>49</v>
      </c>
      <c r="D27" s="3"/>
      <c r="E27" s="3"/>
      <c r="F27" s="38">
        <v>6358.21</v>
      </c>
      <c r="G27" s="4"/>
      <c r="H27" s="5">
        <f t="shared" si="0"/>
        <v>0.010301607261748408</v>
      </c>
      <c r="I27" s="4"/>
      <c r="J27" s="38">
        <v>937.98</v>
      </c>
      <c r="K27" s="4"/>
      <c r="L27" s="5">
        <f t="shared" si="1"/>
        <v>0.001774777822122941</v>
      </c>
      <c r="M27" s="4"/>
      <c r="N27" s="38">
        <f t="shared" si="7"/>
        <v>-5420.23</v>
      </c>
      <c r="O27" s="4"/>
      <c r="P27" s="5">
        <f t="shared" si="8"/>
        <v>-0.8524773481844732</v>
      </c>
      <c r="Q27" s="4"/>
      <c r="R27" s="38">
        <v>4781.47</v>
      </c>
      <c r="S27" s="4"/>
      <c r="T27" s="5">
        <f t="shared" si="2"/>
        <v>0.009902774297799533</v>
      </c>
      <c r="U27" s="4"/>
      <c r="V27" s="38">
        <v>804.12</v>
      </c>
      <c r="W27" s="4"/>
      <c r="X27" s="5">
        <f t="shared" si="3"/>
        <v>0.0023044659416228907</v>
      </c>
      <c r="Y27" s="4"/>
      <c r="Z27" s="38">
        <f t="shared" si="9"/>
        <v>-3977.3500000000004</v>
      </c>
      <c r="AA27" s="4"/>
      <c r="AB27" s="5">
        <f t="shared" si="10"/>
        <v>-0.8318257774282805</v>
      </c>
      <c r="AC27" s="4"/>
      <c r="AD27" s="38">
        <v>2700.52</v>
      </c>
      <c r="AE27" s="4"/>
      <c r="AF27" s="5">
        <f t="shared" si="4"/>
        <v>0.008666594116637661</v>
      </c>
      <c r="AG27" s="4"/>
      <c r="AH27" s="38">
        <v>327.65</v>
      </c>
      <c r="AI27" s="4"/>
      <c r="AJ27" s="5">
        <f t="shared" si="5"/>
        <v>0.001350981986398314</v>
      </c>
      <c r="AK27" s="4"/>
      <c r="AL27" s="38">
        <f t="shared" si="11"/>
        <v>-2372.87</v>
      </c>
      <c r="AM27" s="4"/>
      <c r="AN27" s="5">
        <f t="shared" si="12"/>
        <v>-0.8786715151156074</v>
      </c>
      <c r="AO27" s="4"/>
      <c r="AP27" s="41">
        <f t="shared" si="13"/>
        <v>13840.2</v>
      </c>
      <c r="AQ27" s="4"/>
      <c r="AR27" s="5">
        <f t="shared" si="6"/>
        <v>0.009804284376356219</v>
      </c>
      <c r="AS27" s="4"/>
      <c r="AT27" s="41">
        <f t="shared" si="14"/>
        <v>2069.75</v>
      </c>
      <c r="AU27" s="4"/>
      <c r="AV27" s="5">
        <f>AT27/AT32</f>
        <v>0.0018480360678067578</v>
      </c>
      <c r="AW27" s="4"/>
      <c r="AX27" s="41">
        <f t="shared" si="15"/>
        <v>-11770.45</v>
      </c>
      <c r="AY27" s="4"/>
      <c r="AZ27" s="5">
        <f t="shared" si="16"/>
        <v>-0.850453750668343</v>
      </c>
    </row>
    <row r="28" spans="1:52" ht="12">
      <c r="A28" s="16" t="s">
        <v>50</v>
      </c>
      <c r="B28" s="14"/>
      <c r="C28" s="2" t="s">
        <v>51</v>
      </c>
      <c r="D28" s="3"/>
      <c r="E28" s="3"/>
      <c r="F28" s="38">
        <v>-2750</v>
      </c>
      <c r="G28" s="4"/>
      <c r="H28" s="5">
        <f t="shared" si="0"/>
        <v>-0.004455565319454394</v>
      </c>
      <c r="I28" s="4"/>
      <c r="J28" s="38">
        <v>-2965.87</v>
      </c>
      <c r="K28" s="4"/>
      <c r="L28" s="5">
        <f t="shared" si="1"/>
        <v>-0.005611804408729149</v>
      </c>
      <c r="M28" s="4"/>
      <c r="N28" s="38">
        <f t="shared" si="7"/>
        <v>-215.8699999999999</v>
      </c>
      <c r="O28" s="4"/>
      <c r="P28" s="5">
        <f t="shared" si="8"/>
        <v>0.07849818181818177</v>
      </c>
      <c r="Q28" s="4"/>
      <c r="R28" s="38">
        <v>-2450</v>
      </c>
      <c r="S28" s="4"/>
      <c r="T28" s="5">
        <f t="shared" si="2"/>
        <v>-0.0050741293011581905</v>
      </c>
      <c r="U28" s="4"/>
      <c r="V28" s="38">
        <v>-75</v>
      </c>
      <c r="W28" s="4"/>
      <c r="X28" s="5">
        <f t="shared" si="3"/>
        <v>-0.00021493675772486293</v>
      </c>
      <c r="Y28" s="4"/>
      <c r="Z28" s="38">
        <f t="shared" si="9"/>
        <v>2375</v>
      </c>
      <c r="AA28" s="4"/>
      <c r="AB28" s="5">
        <f t="shared" si="10"/>
        <v>-0.9693877551020408</v>
      </c>
      <c r="AC28" s="4"/>
      <c r="AD28" s="38">
        <v>-2575</v>
      </c>
      <c r="AE28" s="4"/>
      <c r="AF28" s="5">
        <f t="shared" si="4"/>
        <v>-0.008263771366382022</v>
      </c>
      <c r="AG28" s="4"/>
      <c r="AH28" s="38">
        <v>0</v>
      </c>
      <c r="AI28" s="4"/>
      <c r="AJ28" s="5">
        <f t="shared" si="5"/>
        <v>0</v>
      </c>
      <c r="AK28" s="4"/>
      <c r="AL28" s="38">
        <f t="shared" si="11"/>
        <v>2575</v>
      </c>
      <c r="AM28" s="4"/>
      <c r="AN28" s="5">
        <f t="shared" si="12"/>
        <v>-1</v>
      </c>
      <c r="AO28" s="4"/>
      <c r="AP28" s="41">
        <f t="shared" si="13"/>
        <v>-7775</v>
      </c>
      <c r="AQ28" s="4"/>
      <c r="AR28" s="5">
        <f t="shared" si="6"/>
        <v>-0.005507746349486972</v>
      </c>
      <c r="AS28" s="4"/>
      <c r="AT28" s="41">
        <f t="shared" si="14"/>
        <v>-3040.87</v>
      </c>
      <c r="AU28" s="4"/>
      <c r="AV28" s="5">
        <f>AT28/AT32</f>
        <v>-0.0027151286085331733</v>
      </c>
      <c r="AW28" s="4"/>
      <c r="AX28" s="41">
        <f t="shared" si="15"/>
        <v>4734.13</v>
      </c>
      <c r="AY28" s="4"/>
      <c r="AZ28" s="5">
        <f t="shared" si="16"/>
        <v>-0.6088913183279743</v>
      </c>
    </row>
    <row r="29" spans="1:52" ht="12">
      <c r="A29" s="16" t="s">
        <v>52</v>
      </c>
      <c r="B29" s="14"/>
      <c r="C29" s="2" t="s">
        <v>53</v>
      </c>
      <c r="D29" s="3"/>
      <c r="E29" s="3"/>
      <c r="F29" s="38">
        <v>0</v>
      </c>
      <c r="G29" s="4"/>
      <c r="H29" s="5">
        <f t="shared" si="0"/>
        <v>0</v>
      </c>
      <c r="I29" s="4"/>
      <c r="J29" s="38">
        <v>17.36</v>
      </c>
      <c r="K29" s="4"/>
      <c r="L29" s="5">
        <f t="shared" si="1"/>
        <v>3.284733468949685E-05</v>
      </c>
      <c r="M29" s="4"/>
      <c r="N29" s="38">
        <f t="shared" si="7"/>
        <v>17.36</v>
      </c>
      <c r="O29" s="4"/>
      <c r="P29" s="5">
        <v>1</v>
      </c>
      <c r="Q29" s="4"/>
      <c r="R29" s="38">
        <v>14.97</v>
      </c>
      <c r="S29" s="4"/>
      <c r="T29" s="5">
        <f t="shared" si="2"/>
        <v>3.100396556666862E-05</v>
      </c>
      <c r="U29" s="4"/>
      <c r="V29" s="38">
        <v>40.1</v>
      </c>
      <c r="W29" s="4"/>
      <c r="X29" s="5">
        <f t="shared" si="3"/>
        <v>0.0001149195197968934</v>
      </c>
      <c r="Y29" s="4"/>
      <c r="Z29" s="38">
        <f t="shared" si="9"/>
        <v>25.130000000000003</v>
      </c>
      <c r="AA29" s="4"/>
      <c r="AB29" s="5">
        <f t="shared" si="10"/>
        <v>1.6786907147628591</v>
      </c>
      <c r="AC29" s="4"/>
      <c r="AD29" s="38">
        <v>4.99</v>
      </c>
      <c r="AE29" s="4"/>
      <c r="AF29" s="5">
        <f t="shared" si="4"/>
        <v>1.601406567698885E-05</v>
      </c>
      <c r="AG29" s="4"/>
      <c r="AH29" s="38">
        <v>23.35</v>
      </c>
      <c r="AI29" s="4"/>
      <c r="AJ29" s="5">
        <f t="shared" si="5"/>
        <v>9.627782506455253E-05</v>
      </c>
      <c r="AK29" s="4"/>
      <c r="AL29" s="38">
        <f t="shared" si="11"/>
        <v>18.36</v>
      </c>
      <c r="AM29" s="4"/>
      <c r="AN29" s="5">
        <f t="shared" si="12"/>
        <v>3.6793587174348694</v>
      </c>
      <c r="AO29" s="4"/>
      <c r="AP29" s="41">
        <f t="shared" si="13"/>
        <v>19.96</v>
      </c>
      <c r="AQ29" s="4"/>
      <c r="AR29" s="5">
        <f t="shared" si="6"/>
        <v>1.4139500596239225E-05</v>
      </c>
      <c r="AS29" s="4"/>
      <c r="AT29" s="41">
        <f t="shared" si="14"/>
        <v>80.81</v>
      </c>
      <c r="AU29" s="4"/>
      <c r="AV29" s="5">
        <f>AT29/AT32</f>
        <v>7.215354252420056E-05</v>
      </c>
      <c r="AW29" s="4"/>
      <c r="AX29" s="41">
        <f t="shared" si="15"/>
        <v>60.85</v>
      </c>
      <c r="AY29" s="4"/>
      <c r="AZ29" s="5">
        <f t="shared" si="16"/>
        <v>3.0485971943887775</v>
      </c>
    </row>
    <row r="30" spans="1:52" ht="12">
      <c r="A30" s="16" t="s">
        <v>54</v>
      </c>
      <c r="B30" s="14"/>
      <c r="C30" s="2" t="s">
        <v>55</v>
      </c>
      <c r="D30" s="3"/>
      <c r="E30" s="3"/>
      <c r="F30" s="38">
        <v>-4536.52</v>
      </c>
      <c r="G30" s="4"/>
      <c r="H30" s="5">
        <f t="shared" si="0"/>
        <v>-0.0073500949756404544</v>
      </c>
      <c r="I30" s="4"/>
      <c r="J30" s="38">
        <v>-10396.84</v>
      </c>
      <c r="K30" s="4"/>
      <c r="L30" s="5">
        <f t="shared" si="1"/>
        <v>-0.019672147649374912</v>
      </c>
      <c r="M30" s="4"/>
      <c r="N30" s="38">
        <f t="shared" si="7"/>
        <v>-5860.32</v>
      </c>
      <c r="O30" s="4"/>
      <c r="P30" s="5">
        <f t="shared" si="8"/>
        <v>1.291809580912241</v>
      </c>
      <c r="Q30" s="4"/>
      <c r="R30" s="38">
        <v>-3841.84</v>
      </c>
      <c r="S30" s="4"/>
      <c r="T30" s="5">
        <f t="shared" si="2"/>
        <v>-0.007956731801780238</v>
      </c>
      <c r="U30" s="4"/>
      <c r="V30" s="38">
        <v>-10187.75</v>
      </c>
      <c r="W30" s="4"/>
      <c r="X30" s="5">
        <f t="shared" si="3"/>
        <v>-0.0291962927134863</v>
      </c>
      <c r="Y30" s="4"/>
      <c r="Z30" s="38">
        <f t="shared" si="9"/>
        <v>-6345.91</v>
      </c>
      <c r="AA30" s="4"/>
      <c r="AB30" s="5">
        <f t="shared" si="10"/>
        <v>1.6517892468192323</v>
      </c>
      <c r="AC30" s="4"/>
      <c r="AD30" s="38">
        <v>-3493.37</v>
      </c>
      <c r="AE30" s="4"/>
      <c r="AF30" s="5">
        <f t="shared" si="4"/>
        <v>-0.011211033389583675</v>
      </c>
      <c r="AG30" s="4"/>
      <c r="AH30" s="38">
        <v>-7348.15</v>
      </c>
      <c r="AI30" s="4"/>
      <c r="AJ30" s="5">
        <f t="shared" si="5"/>
        <v>-0.0302982398393187</v>
      </c>
      <c r="AK30" s="4"/>
      <c r="AL30" s="38">
        <f t="shared" si="11"/>
        <v>-3854.7799999999997</v>
      </c>
      <c r="AM30" s="4"/>
      <c r="AN30" s="5">
        <f t="shared" si="12"/>
        <v>1.103455975175833</v>
      </c>
      <c r="AO30" s="4"/>
      <c r="AP30" s="41">
        <f t="shared" si="13"/>
        <v>-11871.73</v>
      </c>
      <c r="AQ30" s="4"/>
      <c r="AR30" s="5">
        <f t="shared" si="6"/>
        <v>-0.008409836343356267</v>
      </c>
      <c r="AS30" s="4"/>
      <c r="AT30" s="41">
        <f t="shared" si="14"/>
        <v>-27932.739999999998</v>
      </c>
      <c r="AU30" s="4"/>
      <c r="AV30" s="5">
        <f>AT30/AT32</f>
        <v>-0.024940553686516986</v>
      </c>
      <c r="AW30" s="4"/>
      <c r="AX30" s="41">
        <f t="shared" si="15"/>
        <v>-16061.009999999998</v>
      </c>
      <c r="AY30" s="4"/>
      <c r="AZ30" s="5">
        <f t="shared" si="16"/>
        <v>1.3528786453195953</v>
      </c>
    </row>
    <row r="31" spans="1:52" ht="12">
      <c r="A31" s="16" t="s">
        <v>56</v>
      </c>
      <c r="B31" s="14"/>
      <c r="C31" s="2" t="s">
        <v>57</v>
      </c>
      <c r="D31" s="3"/>
      <c r="E31" s="3"/>
      <c r="F31" s="38">
        <v>-7.34</v>
      </c>
      <c r="G31" s="4"/>
      <c r="H31" s="5">
        <f t="shared" si="0"/>
        <v>-1.1892308889016455E-05</v>
      </c>
      <c r="I31" s="4"/>
      <c r="J31" s="38">
        <v>-9.49</v>
      </c>
      <c r="K31" s="4"/>
      <c r="L31" s="5">
        <f t="shared" si="1"/>
        <v>-1.7956290679915043E-05</v>
      </c>
      <c r="M31" s="4"/>
      <c r="N31" s="38">
        <f t="shared" si="7"/>
        <v>-2.1500000000000004</v>
      </c>
      <c r="O31" s="4"/>
      <c r="P31" s="5">
        <f t="shared" si="8"/>
        <v>0.2929155313351499</v>
      </c>
      <c r="Q31" s="4"/>
      <c r="R31" s="38">
        <v>-0.5</v>
      </c>
      <c r="S31" s="4"/>
      <c r="T31" s="5">
        <f t="shared" si="2"/>
        <v>-1.0355365920731E-06</v>
      </c>
      <c r="U31" s="4"/>
      <c r="V31" s="38">
        <v>-6.7</v>
      </c>
      <c r="W31" s="4"/>
      <c r="X31" s="5">
        <f t="shared" si="3"/>
        <v>-1.920101702342109E-05</v>
      </c>
      <c r="Y31" s="4"/>
      <c r="Z31" s="38">
        <f t="shared" si="9"/>
        <v>-6.2</v>
      </c>
      <c r="AA31" s="4"/>
      <c r="AB31" s="5">
        <f t="shared" si="10"/>
        <v>12.4</v>
      </c>
      <c r="AC31" s="4"/>
      <c r="AD31" s="38">
        <v>-9.22</v>
      </c>
      <c r="AE31" s="4"/>
      <c r="AF31" s="5">
        <f t="shared" si="4"/>
        <v>-2.9589115339045532E-05</v>
      </c>
      <c r="AG31" s="4"/>
      <c r="AH31" s="38">
        <v>-2.75</v>
      </c>
      <c r="AI31" s="4"/>
      <c r="AJ31" s="5">
        <f t="shared" si="5"/>
        <v>-1.133893014678884E-05</v>
      </c>
      <c r="AK31" s="4"/>
      <c r="AL31" s="38">
        <f t="shared" si="11"/>
        <v>6.470000000000001</v>
      </c>
      <c r="AM31" s="4"/>
      <c r="AN31" s="5">
        <f t="shared" si="12"/>
        <v>-0.7017353579175705</v>
      </c>
      <c r="AO31" s="4"/>
      <c r="AP31" s="41">
        <f t="shared" si="13"/>
        <v>-17.060000000000002</v>
      </c>
      <c r="AQ31" s="4"/>
      <c r="AR31" s="5">
        <f t="shared" si="6"/>
        <v>-1.2085164337266594E-05</v>
      </c>
      <c r="AS31" s="4"/>
      <c r="AT31" s="41">
        <f t="shared" si="14"/>
        <v>-18.94</v>
      </c>
      <c r="AU31" s="4"/>
      <c r="AV31" s="5">
        <f>AT31/AT32</f>
        <v>-1.6911126041434954E-05</v>
      </c>
      <c r="AW31" s="4"/>
      <c r="AX31" s="41">
        <f t="shared" si="15"/>
        <v>-1.879999999999999</v>
      </c>
      <c r="AY31" s="4"/>
      <c r="AZ31" s="5">
        <f t="shared" si="16"/>
        <v>0.11019929660023439</v>
      </c>
    </row>
    <row r="32" spans="1:52" s="34" customFormat="1" ht="12">
      <c r="A32" s="14"/>
      <c r="B32" s="26" t="s">
        <v>8</v>
      </c>
      <c r="C32" s="26"/>
      <c r="D32" s="37"/>
      <c r="E32" s="37"/>
      <c r="F32" s="43">
        <f>SUM(F6:F31)</f>
        <v>617205.6299999999</v>
      </c>
      <c r="G32" s="27"/>
      <c r="H32" s="28">
        <f>SUM(H6:H31)</f>
        <v>1</v>
      </c>
      <c r="I32" s="27"/>
      <c r="J32" s="43">
        <f>SUM(J6:J31)</f>
        <v>528505.59</v>
      </c>
      <c r="K32" s="27"/>
      <c r="L32" s="28">
        <f>SUM(L6:L31)</f>
        <v>1</v>
      </c>
      <c r="M32" s="27"/>
      <c r="N32" s="43">
        <f>SUM(N6:N31)</f>
        <v>-88700.03999999998</v>
      </c>
      <c r="O32" s="27"/>
      <c r="P32" s="28">
        <f>N32/F32</f>
        <v>-0.14371229893026088</v>
      </c>
      <c r="Q32" s="27"/>
      <c r="R32" s="43">
        <f>SUM(R6:R31)</f>
        <v>482841.4599999999</v>
      </c>
      <c r="S32" s="27"/>
      <c r="T32" s="28">
        <f>SUM(T6:T31)</f>
        <v>1.0000000000000002</v>
      </c>
      <c r="U32" s="27"/>
      <c r="V32" s="43">
        <f>SUM(V6:V31)</f>
        <v>348939.8499999999</v>
      </c>
      <c r="W32" s="27"/>
      <c r="X32" s="28">
        <f>SUM(X6:X31)</f>
        <v>1.0000000000000004</v>
      </c>
      <c r="Y32" s="27"/>
      <c r="Z32" s="43">
        <f>SUM(Z6:Z31)</f>
        <v>-133901.61000000004</v>
      </c>
      <c r="AA32" s="27"/>
      <c r="AB32" s="28">
        <f>Z32/R32</f>
        <v>-0.2773200337850028</v>
      </c>
      <c r="AC32" s="27"/>
      <c r="AD32" s="43">
        <f>SUM(AD6:AD31)</f>
        <v>311601.07</v>
      </c>
      <c r="AE32" s="27"/>
      <c r="AF32" s="28">
        <f>SUM(AF6:AF31)</f>
        <v>1.0000000000000002</v>
      </c>
      <c r="AG32" s="27"/>
      <c r="AH32" s="43">
        <f>SUM(AH6:AH31)</f>
        <v>242527.29</v>
      </c>
      <c r="AI32" s="27"/>
      <c r="AJ32" s="28">
        <f>SUM(AJ6:AJ31)</f>
        <v>1</v>
      </c>
      <c r="AK32" s="27"/>
      <c r="AL32" s="43">
        <f>SUM(AL6:AL31)</f>
        <v>-69073.78</v>
      </c>
      <c r="AM32" s="27"/>
      <c r="AN32" s="28">
        <f>AL32/AD32</f>
        <v>-0.22167375741039655</v>
      </c>
      <c r="AO32" s="27"/>
      <c r="AP32" s="43">
        <f>SUM(AP6:AP31)</f>
        <v>1411648.1599999997</v>
      </c>
      <c r="AQ32" s="27"/>
      <c r="AR32" s="28">
        <f>SUM(AR6:AR31)</f>
        <v>1</v>
      </c>
      <c r="AS32" s="27"/>
      <c r="AT32" s="43">
        <f>SUM(AT6:AT31)</f>
        <v>1119972.7300000002</v>
      </c>
      <c r="AU32" s="27"/>
      <c r="AV32" s="28">
        <f>SUM(AV6:AV31)</f>
        <v>0.9999999999999999</v>
      </c>
      <c r="AW32" s="27"/>
      <c r="AX32" s="43">
        <f>SUM(AX6:AX31)</f>
        <v>-291675.4300000001</v>
      </c>
      <c r="AY32" s="27"/>
      <c r="AZ32" s="28">
        <f>AX32/AP32</f>
        <v>-0.2066204867932532</v>
      </c>
    </row>
    <row r="33" spans="1:52" s="34" customFormat="1" ht="12">
      <c r="A33" s="14"/>
      <c r="B33" s="14"/>
      <c r="C33" s="14"/>
      <c r="D33" s="35"/>
      <c r="E33" s="35"/>
      <c r="F33" s="41"/>
      <c r="G33" s="6"/>
      <c r="H33" s="15"/>
      <c r="I33" s="6"/>
      <c r="J33" s="41"/>
      <c r="K33" s="6"/>
      <c r="L33" s="15"/>
      <c r="M33" s="6"/>
      <c r="N33" s="41"/>
      <c r="O33" s="6"/>
      <c r="P33" s="15"/>
      <c r="Q33" s="6"/>
      <c r="R33" s="41"/>
      <c r="S33" s="6"/>
      <c r="T33" s="15"/>
      <c r="U33" s="6"/>
      <c r="V33" s="41"/>
      <c r="W33" s="6"/>
      <c r="X33" s="15"/>
      <c r="Y33" s="6"/>
      <c r="Z33" s="41"/>
      <c r="AA33" s="6"/>
      <c r="AB33" s="15"/>
      <c r="AC33" s="6"/>
      <c r="AD33" s="41"/>
      <c r="AE33" s="6"/>
      <c r="AF33" s="15"/>
      <c r="AG33" s="6"/>
      <c r="AH33" s="41"/>
      <c r="AI33" s="6"/>
      <c r="AJ33" s="15"/>
      <c r="AK33" s="6"/>
      <c r="AL33" s="41"/>
      <c r="AM33" s="6"/>
      <c r="AN33" s="15"/>
      <c r="AO33" s="6"/>
      <c r="AP33" s="41"/>
      <c r="AQ33" s="6"/>
      <c r="AR33" s="15"/>
      <c r="AS33" s="6"/>
      <c r="AT33" s="41"/>
      <c r="AU33" s="6"/>
      <c r="AV33" s="15"/>
      <c r="AW33" s="6"/>
      <c r="AX33" s="41"/>
      <c r="AY33" s="6"/>
      <c r="AZ33" s="15"/>
    </row>
    <row r="34" spans="1:52" s="34" customFormat="1" ht="12">
      <c r="A34" s="14"/>
      <c r="B34" s="26" t="s">
        <v>78</v>
      </c>
      <c r="C34" s="26"/>
      <c r="D34" s="37"/>
      <c r="E34" s="37"/>
      <c r="F34" s="43">
        <v>324882.01</v>
      </c>
      <c r="G34" s="27"/>
      <c r="H34" s="28">
        <f>F34/$F$32</f>
        <v>0.5263756424256857</v>
      </c>
      <c r="I34" s="27"/>
      <c r="J34" s="43">
        <f>283801.99+414.92</f>
        <v>284216.91</v>
      </c>
      <c r="K34" s="27"/>
      <c r="L34" s="28">
        <f>J34/$J$32</f>
        <v>0.5377746524875924</v>
      </c>
      <c r="M34" s="27"/>
      <c r="N34" s="43">
        <f>J34-F34</f>
        <v>-40665.100000000035</v>
      </c>
      <c r="O34" s="27"/>
      <c r="P34" s="28">
        <f>N34/F34</f>
        <v>-0.12516882667649107</v>
      </c>
      <c r="Q34" s="27"/>
      <c r="R34" s="43">
        <v>243661.16</v>
      </c>
      <c r="S34" s="27"/>
      <c r="T34" s="28">
        <f>R34/$R$32</f>
        <v>0.5046400944939567</v>
      </c>
      <c r="U34" s="27"/>
      <c r="V34" s="43">
        <v>157233.46</v>
      </c>
      <c r="W34" s="27"/>
      <c r="X34" s="28">
        <f>V34/$V$32</f>
        <v>0.45060333464349234</v>
      </c>
      <c r="Y34" s="27"/>
      <c r="Z34" s="43">
        <f>V34-R34</f>
        <v>-86427.70000000001</v>
      </c>
      <c r="AA34" s="27"/>
      <c r="AB34" s="28">
        <f>Z34/R34</f>
        <v>-0.35470445925809435</v>
      </c>
      <c r="AC34" s="27"/>
      <c r="AD34" s="43">
        <v>169721.01</v>
      </c>
      <c r="AE34" s="27"/>
      <c r="AF34" s="28">
        <f>AD34/$AD$32</f>
        <v>0.5446740282374511</v>
      </c>
      <c r="AG34" s="27"/>
      <c r="AH34" s="43">
        <f>96107.87</f>
        <v>96107.87</v>
      </c>
      <c r="AI34" s="27"/>
      <c r="AJ34" s="28">
        <f>AH34/$AH$32</f>
        <v>0.3962765179951501</v>
      </c>
      <c r="AK34" s="27"/>
      <c r="AL34" s="43">
        <f>AH34-AD34</f>
        <v>-73613.14000000001</v>
      </c>
      <c r="AM34" s="27"/>
      <c r="AN34" s="28">
        <f>AL34/AD34</f>
        <v>-0.4337302729933083</v>
      </c>
      <c r="AO34" s="27"/>
      <c r="AP34" s="43">
        <f>F34+R34+AD34</f>
        <v>738264.18</v>
      </c>
      <c r="AQ34" s="27"/>
      <c r="AR34" s="28">
        <f>AP34/$AP$32</f>
        <v>0.5229803012671375</v>
      </c>
      <c r="AS34" s="27"/>
      <c r="AT34" s="43">
        <f>J34+V34+AH34</f>
        <v>537558.24</v>
      </c>
      <c r="AU34" s="27"/>
      <c r="AV34" s="28">
        <f>AT34/AT32</f>
        <v>0.47997440080527665</v>
      </c>
      <c r="AW34" s="27"/>
      <c r="AX34" s="43">
        <f>AT34-AP34</f>
        <v>-200705.94000000006</v>
      </c>
      <c r="AY34" s="27"/>
      <c r="AZ34" s="28">
        <f>AX34/AP34</f>
        <v>-0.27186195055542317</v>
      </c>
    </row>
    <row r="35" spans="1:52" s="34" customFormat="1" ht="12">
      <c r="A35" s="14"/>
      <c r="B35" s="14"/>
      <c r="C35" s="14"/>
      <c r="D35" s="35"/>
      <c r="E35" s="35"/>
      <c r="F35" s="41"/>
      <c r="G35" s="6"/>
      <c r="H35" s="15"/>
      <c r="I35" s="6"/>
      <c r="J35" s="41"/>
      <c r="K35" s="6"/>
      <c r="L35" s="15"/>
      <c r="M35" s="6"/>
      <c r="N35" s="41"/>
      <c r="O35" s="6"/>
      <c r="P35" s="15"/>
      <c r="Q35" s="6"/>
      <c r="R35" s="41"/>
      <c r="S35" s="6"/>
      <c r="T35" s="15"/>
      <c r="U35" s="6"/>
      <c r="V35" s="41"/>
      <c r="W35" s="6"/>
      <c r="X35" s="15"/>
      <c r="Y35" s="6"/>
      <c r="Z35" s="41"/>
      <c r="AA35" s="6"/>
      <c r="AB35" s="15"/>
      <c r="AC35" s="6"/>
      <c r="AD35" s="41"/>
      <c r="AE35" s="6"/>
      <c r="AF35" s="15"/>
      <c r="AG35" s="6"/>
      <c r="AH35" s="41"/>
      <c r="AI35" s="6"/>
      <c r="AJ35" s="15"/>
      <c r="AK35" s="6"/>
      <c r="AL35" s="41"/>
      <c r="AM35" s="6"/>
      <c r="AN35" s="15"/>
      <c r="AO35" s="6"/>
      <c r="AP35" s="41"/>
      <c r="AQ35" s="6"/>
      <c r="AR35" s="15"/>
      <c r="AS35" s="6"/>
      <c r="AT35" s="41"/>
      <c r="AU35" s="6"/>
      <c r="AV35" s="15"/>
      <c r="AW35" s="6"/>
      <c r="AX35" s="41"/>
      <c r="AY35" s="6"/>
      <c r="AZ35" s="15"/>
    </row>
    <row r="36" spans="1:52" s="45" customFormat="1" ht="12.75" customHeight="1">
      <c r="A36" s="52"/>
      <c r="B36" s="64" t="s">
        <v>3</v>
      </c>
      <c r="C36" s="64"/>
      <c r="D36" s="65"/>
      <c r="E36" s="65"/>
      <c r="F36" s="43">
        <f>F32-F34</f>
        <v>292323.6199999999</v>
      </c>
      <c r="G36" s="43"/>
      <c r="H36" s="28">
        <f>F36/$F$32</f>
        <v>0.4736243575743143</v>
      </c>
      <c r="I36" s="43"/>
      <c r="J36" s="43">
        <f>J32-J34</f>
        <v>244288.68</v>
      </c>
      <c r="K36" s="43"/>
      <c r="L36" s="28">
        <f>J36/$J$32</f>
        <v>0.46222534751240757</v>
      </c>
      <c r="M36" s="43"/>
      <c r="N36" s="43">
        <f>J36-F36</f>
        <v>-48034.939999999886</v>
      </c>
      <c r="O36" s="43"/>
      <c r="P36" s="28">
        <f>N36/F36</f>
        <v>-0.16432110412425757</v>
      </c>
      <c r="Q36" s="43"/>
      <c r="R36" s="43">
        <f>R32-R34</f>
        <v>239180.2999999999</v>
      </c>
      <c r="S36" s="43"/>
      <c r="T36" s="28">
        <f>R36/$R$32</f>
        <v>0.4953599055060432</v>
      </c>
      <c r="U36" s="43"/>
      <c r="V36" s="43">
        <f>V32-V34</f>
        <v>191706.38999999993</v>
      </c>
      <c r="W36" s="43"/>
      <c r="X36" s="28">
        <f>V36/$V$32</f>
        <v>0.5493966653565077</v>
      </c>
      <c r="Y36" s="43"/>
      <c r="Z36" s="43">
        <f>V36-R36</f>
        <v>-47473.909999999974</v>
      </c>
      <c r="AA36" s="43"/>
      <c r="AB36" s="28">
        <f>Z36/R36</f>
        <v>-0.19848587028279502</v>
      </c>
      <c r="AC36" s="43"/>
      <c r="AD36" s="43">
        <f>AD32-AD34</f>
        <v>141880.06</v>
      </c>
      <c r="AE36" s="43"/>
      <c r="AF36" s="28">
        <f>AD36/$AD$32</f>
        <v>0.4553259717625488</v>
      </c>
      <c r="AG36" s="43"/>
      <c r="AH36" s="43">
        <f>AH32-AH34</f>
        <v>146419.42</v>
      </c>
      <c r="AI36" s="43"/>
      <c r="AJ36" s="28">
        <f>AH36/$AH$32</f>
        <v>0.6037234820048499</v>
      </c>
      <c r="AK36" s="43"/>
      <c r="AL36" s="43">
        <f>AH36-AD36</f>
        <v>4539.360000000015</v>
      </c>
      <c r="AM36" s="43"/>
      <c r="AN36" s="28">
        <f>AL36/AD36</f>
        <v>0.03199434790202383</v>
      </c>
      <c r="AO36" s="43"/>
      <c r="AP36" s="43">
        <f>F36+R36+AD36</f>
        <v>673383.9799999997</v>
      </c>
      <c r="AQ36" s="43"/>
      <c r="AR36" s="28">
        <f>AP36/$AP$32</f>
        <v>0.47701969873286265</v>
      </c>
      <c r="AS36" s="43"/>
      <c r="AT36" s="43">
        <f>J36+V36+AH36</f>
        <v>582414.49</v>
      </c>
      <c r="AU36" s="43"/>
      <c r="AV36" s="28">
        <f>AT36/AT32</f>
        <v>0.5200255991947231</v>
      </c>
      <c r="AW36" s="43"/>
      <c r="AX36" s="43">
        <f>AT36-AP36</f>
        <v>-90969.48999999976</v>
      </c>
      <c r="AY36" s="43"/>
      <c r="AZ36" s="28">
        <f>AX36/AP36</f>
        <v>-0.1350930415659722</v>
      </c>
    </row>
    <row r="37" spans="1:52" s="34" customFormat="1" ht="12">
      <c r="A37" s="14"/>
      <c r="B37" s="14"/>
      <c r="C37" s="14"/>
      <c r="D37" s="35"/>
      <c r="E37" s="35"/>
      <c r="F37" s="41"/>
      <c r="G37" s="6"/>
      <c r="H37" s="15"/>
      <c r="I37" s="6"/>
      <c r="J37" s="41"/>
      <c r="K37" s="6"/>
      <c r="L37" s="15"/>
      <c r="M37" s="6"/>
      <c r="N37" s="41"/>
      <c r="O37" s="6"/>
      <c r="P37" s="15"/>
      <c r="Q37" s="6"/>
      <c r="R37" s="41"/>
      <c r="S37" s="6"/>
      <c r="T37" s="15"/>
      <c r="U37" s="6"/>
      <c r="V37" s="41"/>
      <c r="W37" s="6"/>
      <c r="X37" s="15"/>
      <c r="Y37" s="6"/>
      <c r="Z37" s="41"/>
      <c r="AA37" s="6"/>
      <c r="AB37" s="15"/>
      <c r="AC37" s="6"/>
      <c r="AD37" s="41"/>
      <c r="AE37" s="6"/>
      <c r="AF37" s="15"/>
      <c r="AG37" s="6"/>
      <c r="AH37" s="41"/>
      <c r="AI37" s="6"/>
      <c r="AJ37" s="15"/>
      <c r="AK37" s="6"/>
      <c r="AL37" s="41"/>
      <c r="AM37" s="6"/>
      <c r="AN37" s="15"/>
      <c r="AO37" s="6"/>
      <c r="AP37" s="41"/>
      <c r="AQ37" s="6"/>
      <c r="AR37" s="15"/>
      <c r="AS37" s="6"/>
      <c r="AT37" s="41"/>
      <c r="AU37" s="6"/>
      <c r="AV37" s="15"/>
      <c r="AW37" s="6"/>
      <c r="AX37" s="41"/>
      <c r="AY37" s="6"/>
      <c r="AZ37" s="15"/>
    </row>
    <row r="38" spans="1:52" s="34" customFormat="1" ht="12">
      <c r="A38" s="14"/>
      <c r="B38" s="26" t="s">
        <v>59</v>
      </c>
      <c r="C38" s="26"/>
      <c r="D38" s="37"/>
      <c r="E38" s="37"/>
      <c r="F38" s="43">
        <v>99319.78</v>
      </c>
      <c r="G38" s="27"/>
      <c r="H38" s="28">
        <f>F38/F32</f>
        <v>0.16091846083776004</v>
      </c>
      <c r="I38" s="27"/>
      <c r="J38" s="43">
        <v>103820.02</v>
      </c>
      <c r="K38" s="27"/>
      <c r="L38" s="28">
        <f>J38/J32</f>
        <v>0.1964407226042775</v>
      </c>
      <c r="M38" s="27"/>
      <c r="N38" s="43">
        <f>J38-F38</f>
        <v>4500.240000000005</v>
      </c>
      <c r="O38" s="27"/>
      <c r="P38" s="28">
        <f>N38/F38</f>
        <v>0.045310611843884525</v>
      </c>
      <c r="Q38" s="27"/>
      <c r="R38" s="43">
        <v>92183.17</v>
      </c>
      <c r="S38" s="27"/>
      <c r="T38" s="28">
        <f>R38/R32</f>
        <v>0.19091809141659047</v>
      </c>
      <c r="U38" s="27"/>
      <c r="V38" s="43">
        <v>75108.32</v>
      </c>
      <c r="W38" s="27"/>
      <c r="X38" s="28">
        <f>V38/V32</f>
        <v>0.2152471837194864</v>
      </c>
      <c r="Y38" s="27"/>
      <c r="Z38" s="43">
        <f>V38-R38</f>
        <v>-17074.84999999999</v>
      </c>
      <c r="AA38" s="27"/>
      <c r="AB38" s="28">
        <f>Z38/R38</f>
        <v>-0.18522741190176029</v>
      </c>
      <c r="AC38" s="27"/>
      <c r="AD38" s="43">
        <v>83635.15</v>
      </c>
      <c r="AE38" s="27"/>
      <c r="AF38" s="28">
        <f>AD38/AD32</f>
        <v>0.2684045661332292</v>
      </c>
      <c r="AG38" s="27"/>
      <c r="AH38" s="43">
        <v>81491.55</v>
      </c>
      <c r="AI38" s="27"/>
      <c r="AJ38" s="28">
        <f>AH38/AH32</f>
        <v>0.33600981563765464</v>
      </c>
      <c r="AK38" s="27"/>
      <c r="AL38" s="43">
        <f>AH38-AD38</f>
        <v>-2143.5999999999913</v>
      </c>
      <c r="AM38" s="27"/>
      <c r="AN38" s="28">
        <f>AL38/AD38</f>
        <v>-0.02563037191898372</v>
      </c>
      <c r="AO38" s="27"/>
      <c r="AP38" s="43">
        <f>F38+R38+AD38</f>
        <v>275138.1</v>
      </c>
      <c r="AQ38" s="27"/>
      <c r="AR38" s="28">
        <f>AP38/AP32</f>
        <v>0.1949055776051166</v>
      </c>
      <c r="AS38" s="27"/>
      <c r="AT38" s="43">
        <f>J38+V38+AH38</f>
        <v>260419.89</v>
      </c>
      <c r="AU38" s="27"/>
      <c r="AV38" s="28">
        <f>AT38/AT32</f>
        <v>0.23252342045863916</v>
      </c>
      <c r="AW38" s="27"/>
      <c r="AX38" s="43">
        <f>AT38-AP38</f>
        <v>-14718.209999999963</v>
      </c>
      <c r="AY38" s="27"/>
      <c r="AZ38" s="28">
        <f>AX38/AP38</f>
        <v>-0.05349389997241372</v>
      </c>
    </row>
    <row r="39" spans="2:52" ht="12">
      <c r="B39" s="14"/>
      <c r="C39" s="2"/>
      <c r="D39" s="3"/>
      <c r="E39" s="3"/>
      <c r="F39" s="38"/>
      <c r="G39" s="4"/>
      <c r="H39" s="5"/>
      <c r="I39" s="4"/>
      <c r="J39" s="38"/>
      <c r="K39" s="4"/>
      <c r="L39" s="5"/>
      <c r="M39" s="4"/>
      <c r="N39" s="38"/>
      <c r="O39" s="4"/>
      <c r="P39" s="5"/>
      <c r="Q39" s="4"/>
      <c r="R39" s="38"/>
      <c r="S39" s="4"/>
      <c r="T39" s="5"/>
      <c r="U39" s="4"/>
      <c r="V39" s="38"/>
      <c r="W39" s="4"/>
      <c r="X39" s="5"/>
      <c r="Y39" s="4"/>
      <c r="Z39" s="38"/>
      <c r="AA39" s="4"/>
      <c r="AB39" s="5"/>
      <c r="AC39" s="4"/>
      <c r="AD39" s="38"/>
      <c r="AE39" s="4"/>
      <c r="AF39" s="5"/>
      <c r="AG39" s="4"/>
      <c r="AH39" s="38"/>
      <c r="AI39" s="4"/>
      <c r="AJ39" s="5"/>
      <c r="AK39" s="4"/>
      <c r="AL39" s="38"/>
      <c r="AM39" s="4"/>
      <c r="AN39" s="5"/>
      <c r="AO39" s="4"/>
      <c r="AP39" s="41"/>
      <c r="AQ39" s="4"/>
      <c r="AR39" s="5"/>
      <c r="AS39" s="4"/>
      <c r="AT39" s="41"/>
      <c r="AU39" s="4"/>
      <c r="AV39" s="5"/>
      <c r="AW39" s="4"/>
      <c r="AX39" s="41"/>
      <c r="AY39" s="4"/>
      <c r="AZ39" s="5"/>
    </row>
    <row r="40" spans="1:52" ht="12">
      <c r="A40" s="14" t="s">
        <v>4</v>
      </c>
      <c r="B40" s="14" t="s">
        <v>60</v>
      </c>
      <c r="C40" s="2"/>
      <c r="D40" s="3"/>
      <c r="E40" s="3"/>
      <c r="F40" s="38"/>
      <c r="G40" s="4"/>
      <c r="H40" s="5"/>
      <c r="I40" s="4"/>
      <c r="J40" s="38"/>
      <c r="K40" s="4"/>
      <c r="L40" s="5"/>
      <c r="M40" s="4"/>
      <c r="N40" s="38"/>
      <c r="O40" s="4"/>
      <c r="P40" s="5"/>
      <c r="Q40" s="4"/>
      <c r="R40" s="38"/>
      <c r="S40" s="4"/>
      <c r="T40" s="5"/>
      <c r="U40" s="4"/>
      <c r="V40" s="38"/>
      <c r="W40" s="4"/>
      <c r="X40" s="5"/>
      <c r="Y40" s="4"/>
      <c r="Z40" s="38"/>
      <c r="AA40" s="4"/>
      <c r="AB40" s="5"/>
      <c r="AC40" s="4"/>
      <c r="AD40" s="38"/>
      <c r="AE40" s="4"/>
      <c r="AF40" s="5"/>
      <c r="AG40" s="4"/>
      <c r="AH40" s="38"/>
      <c r="AI40" s="4"/>
      <c r="AJ40" s="5"/>
      <c r="AK40" s="4"/>
      <c r="AL40" s="38"/>
      <c r="AM40" s="4"/>
      <c r="AN40" s="5"/>
      <c r="AO40" s="4"/>
      <c r="AP40" s="41"/>
      <c r="AQ40" s="4"/>
      <c r="AR40" s="5"/>
      <c r="AS40" s="4"/>
      <c r="AT40" s="41"/>
      <c r="AU40" s="4"/>
      <c r="AV40" s="5"/>
      <c r="AW40" s="4"/>
      <c r="AX40" s="41"/>
      <c r="AY40" s="4"/>
      <c r="AZ40" s="5"/>
    </row>
    <row r="41" spans="1:52" ht="12">
      <c r="A41" s="16" t="s">
        <v>61</v>
      </c>
      <c r="B41" s="14"/>
      <c r="C41" s="2" t="s">
        <v>122</v>
      </c>
      <c r="D41" s="3"/>
      <c r="E41" s="3"/>
      <c r="F41" s="38">
        <v>16303.23</v>
      </c>
      <c r="G41" s="4"/>
      <c r="H41" s="5">
        <f aca="true" t="shared" si="17" ref="H41:H46">F41/$F$32</f>
        <v>0.02641458406657762</v>
      </c>
      <c r="I41" s="4"/>
      <c r="J41" s="38">
        <v>16415.69</v>
      </c>
      <c r="K41" s="4"/>
      <c r="L41" s="5">
        <f aca="true" t="shared" si="18" ref="L41:L46">J41/$J$32</f>
        <v>0.031060579699828717</v>
      </c>
      <c r="M41" s="4"/>
      <c r="N41" s="38">
        <f aca="true" t="shared" si="19" ref="N41:N46">J41-F41</f>
        <v>112.45999999999913</v>
      </c>
      <c r="O41" s="4"/>
      <c r="P41" s="5">
        <f>N41/F41</f>
        <v>0.006898019594890039</v>
      </c>
      <c r="Q41" s="4"/>
      <c r="R41" s="38">
        <v>13339.6</v>
      </c>
      <c r="S41" s="4"/>
      <c r="T41" s="5">
        <f aca="true" t="shared" si="20" ref="T41:T46">R41/$R$32</f>
        <v>0.027627287847236653</v>
      </c>
      <c r="U41" s="4"/>
      <c r="V41" s="38">
        <v>11397.79</v>
      </c>
      <c r="W41" s="4"/>
      <c r="X41" s="5">
        <f aca="true" t="shared" si="21" ref="X41:X46">V41/$V$32</f>
        <v>0.032664053704384875</v>
      </c>
      <c r="Y41" s="4"/>
      <c r="Z41" s="38">
        <f aca="true" t="shared" si="22" ref="Z41:Z46">V41-R41</f>
        <v>-1941.8099999999995</v>
      </c>
      <c r="AA41" s="4"/>
      <c r="AB41" s="5">
        <f>Z41/R41</f>
        <v>-0.1455673333533239</v>
      </c>
      <c r="AC41" s="4"/>
      <c r="AD41" s="38">
        <v>13006.72</v>
      </c>
      <c r="AE41" s="4"/>
      <c r="AF41" s="5">
        <f aca="true" t="shared" si="23" ref="AF41:AF46">AD41/$AD$32</f>
        <v>0.04174157681807703</v>
      </c>
      <c r="AG41" s="4"/>
      <c r="AH41" s="38">
        <v>12066.51</v>
      </c>
      <c r="AI41" s="4"/>
      <c r="AJ41" s="5">
        <f aca="true" t="shared" si="24" ref="AJ41:AJ46">AH41/$AH$32</f>
        <v>0.049753205092919646</v>
      </c>
      <c r="AK41" s="4"/>
      <c r="AL41" s="38">
        <f aca="true" t="shared" si="25" ref="AL41:AL46">AH41-AD41</f>
        <v>-940.2099999999991</v>
      </c>
      <c r="AM41" s="4"/>
      <c r="AN41" s="5">
        <f>AL41/AD41</f>
        <v>-0.07228647960438905</v>
      </c>
      <c r="AO41" s="4"/>
      <c r="AP41" s="41">
        <f aca="true" t="shared" si="26" ref="AP41:AP46">F41+R41+AD41</f>
        <v>42649.55</v>
      </c>
      <c r="AQ41" s="4"/>
      <c r="AR41" s="5">
        <f aca="true" t="shared" si="27" ref="AR41:AR46">AP41/$AP$32</f>
        <v>0.030212592066850435</v>
      </c>
      <c r="AS41" s="4"/>
      <c r="AT41" s="41">
        <f aca="true" t="shared" si="28" ref="AT41:AT46">J41+V41+AH41</f>
        <v>39879.99</v>
      </c>
      <c r="AU41" s="4"/>
      <c r="AV41" s="5">
        <f>AT41/AT32</f>
        <v>0.0356080009198081</v>
      </c>
      <c r="AW41" s="4"/>
      <c r="AX41" s="41">
        <f aca="true" t="shared" si="29" ref="AX41:AX46">AT41-AP41</f>
        <v>-2769.560000000005</v>
      </c>
      <c r="AY41" s="4"/>
      <c r="AZ41" s="5">
        <f>AX41/AP41</f>
        <v>-0.06493761364422379</v>
      </c>
    </row>
    <row r="42" spans="1:52" ht="12">
      <c r="A42" s="16" t="s">
        <v>62</v>
      </c>
      <c r="B42" s="14"/>
      <c r="C42" s="2" t="s">
        <v>63</v>
      </c>
      <c r="D42" s="3"/>
      <c r="E42" s="3"/>
      <c r="F42" s="38">
        <v>43</v>
      </c>
      <c r="G42" s="4"/>
      <c r="H42" s="5">
        <f t="shared" si="17"/>
        <v>6.966883954055961E-05</v>
      </c>
      <c r="I42" s="4"/>
      <c r="J42" s="38">
        <v>-10.02</v>
      </c>
      <c r="K42" s="4"/>
      <c r="L42" s="5">
        <f t="shared" si="18"/>
        <v>-1.895911829428332E-05</v>
      </c>
      <c r="M42" s="4"/>
      <c r="N42" s="38">
        <f t="shared" si="19"/>
        <v>-53.019999999999996</v>
      </c>
      <c r="O42" s="4"/>
      <c r="P42" s="5">
        <f>N42/F42</f>
        <v>-1.2330232558139533</v>
      </c>
      <c r="Q42" s="4"/>
      <c r="R42" s="38">
        <v>33.58</v>
      </c>
      <c r="S42" s="4"/>
      <c r="T42" s="5">
        <f t="shared" si="20"/>
        <v>6.95466375236294E-05</v>
      </c>
      <c r="U42" s="4"/>
      <c r="V42" s="38">
        <v>43</v>
      </c>
      <c r="W42" s="4"/>
      <c r="X42" s="5">
        <f t="shared" si="21"/>
        <v>0.00012323040776225476</v>
      </c>
      <c r="Y42" s="4"/>
      <c r="Z42" s="38">
        <f t="shared" si="22"/>
        <v>9.420000000000002</v>
      </c>
      <c r="AA42" s="4"/>
      <c r="AB42" s="5">
        <f>Z42/R42</f>
        <v>0.28052412150089345</v>
      </c>
      <c r="AC42" s="4"/>
      <c r="AD42" s="38">
        <v>50.87</v>
      </c>
      <c r="AE42" s="4"/>
      <c r="AF42" s="5">
        <f t="shared" si="23"/>
        <v>0.0001632536114205256</v>
      </c>
      <c r="AG42" s="4"/>
      <c r="AH42" s="38">
        <v>88.31</v>
      </c>
      <c r="AI42" s="4"/>
      <c r="AJ42" s="5">
        <f t="shared" si="24"/>
        <v>0.0003641239713683355</v>
      </c>
      <c r="AK42" s="4"/>
      <c r="AL42" s="38">
        <f t="shared" si="25"/>
        <v>37.440000000000005</v>
      </c>
      <c r="AM42" s="4"/>
      <c r="AN42" s="5">
        <f>AL42/AD42</f>
        <v>0.7359937094554748</v>
      </c>
      <c r="AO42" s="4"/>
      <c r="AP42" s="41">
        <f t="shared" si="26"/>
        <v>127.44999999999999</v>
      </c>
      <c r="AQ42" s="4"/>
      <c r="AR42" s="5">
        <f t="shared" si="27"/>
        <v>9.028453662278002E-05</v>
      </c>
      <c r="AS42" s="4"/>
      <c r="AT42" s="41">
        <f t="shared" si="28"/>
        <v>121.29</v>
      </c>
      <c r="AU42" s="4"/>
      <c r="AV42" s="5">
        <f>AT42/AT32</f>
        <v>0.0001082972797025156</v>
      </c>
      <c r="AW42" s="4"/>
      <c r="AX42" s="41">
        <f t="shared" si="29"/>
        <v>-6.159999999999982</v>
      </c>
      <c r="AY42" s="4"/>
      <c r="AZ42" s="5">
        <f>AX42/AP42</f>
        <v>-0.048332679482149726</v>
      </c>
    </row>
    <row r="43" spans="1:52" ht="12">
      <c r="A43" s="16" t="s">
        <v>64</v>
      </c>
      <c r="B43" s="14"/>
      <c r="C43" s="2" t="s">
        <v>65</v>
      </c>
      <c r="D43" s="23" t="e">
        <f>#REF!</f>
        <v>#REF!</v>
      </c>
      <c r="E43" s="24" t="e">
        <f>#REF!</f>
        <v>#REF!</v>
      </c>
      <c r="F43" s="38">
        <v>209.99</v>
      </c>
      <c r="G43" s="4"/>
      <c r="H43" s="5">
        <f t="shared" si="17"/>
        <v>0.00034022696779353753</v>
      </c>
      <c r="I43" s="4"/>
      <c r="J43" s="38">
        <v>288.22</v>
      </c>
      <c r="K43" s="4"/>
      <c r="L43" s="5">
        <f t="shared" si="18"/>
        <v>0.0005453490094589162</v>
      </c>
      <c r="M43" s="4"/>
      <c r="N43" s="38">
        <f t="shared" si="19"/>
        <v>78.23000000000002</v>
      </c>
      <c r="O43" s="4"/>
      <c r="P43" s="5">
        <f>N43/F43</f>
        <v>0.37254154959759994</v>
      </c>
      <c r="Q43" s="4"/>
      <c r="R43" s="38">
        <v>291.79</v>
      </c>
      <c r="S43" s="4"/>
      <c r="T43" s="5">
        <f t="shared" si="20"/>
        <v>0.0006043184444020198</v>
      </c>
      <c r="U43" s="4"/>
      <c r="V43" s="38">
        <v>166.55</v>
      </c>
      <c r="W43" s="4"/>
      <c r="X43" s="5">
        <f t="shared" si="21"/>
        <v>0.00047730289332101236</v>
      </c>
      <c r="Y43" s="4"/>
      <c r="Z43" s="38">
        <f t="shared" si="22"/>
        <v>-125.24000000000001</v>
      </c>
      <c r="AA43" s="4"/>
      <c r="AB43" s="5">
        <f>Z43/R43</f>
        <v>-0.42921279002022</v>
      </c>
      <c r="AC43" s="4"/>
      <c r="AD43" s="38">
        <v>768.63</v>
      </c>
      <c r="AE43" s="4"/>
      <c r="AF43" s="5">
        <f t="shared" si="23"/>
        <v>0.002466711683628044</v>
      </c>
      <c r="AG43" s="4"/>
      <c r="AH43" s="38">
        <v>101.08</v>
      </c>
      <c r="AI43" s="4"/>
      <c r="AJ43" s="5">
        <f t="shared" si="24"/>
        <v>0.00041677783972269677</v>
      </c>
      <c r="AK43" s="4"/>
      <c r="AL43" s="38">
        <f t="shared" si="25"/>
        <v>-667.55</v>
      </c>
      <c r="AM43" s="4"/>
      <c r="AN43" s="5">
        <f>AL43/AD43</f>
        <v>-0.8684932932620376</v>
      </c>
      <c r="AO43" s="4"/>
      <c r="AP43" s="41">
        <f t="shared" si="26"/>
        <v>1270.41</v>
      </c>
      <c r="AQ43" s="4"/>
      <c r="AR43" s="5">
        <f t="shared" si="27"/>
        <v>0.0008999480437108354</v>
      </c>
      <c r="AS43" s="4"/>
      <c r="AT43" s="41">
        <f t="shared" si="28"/>
        <v>555.85</v>
      </c>
      <c r="AU43" s="4"/>
      <c r="AV43" s="5">
        <f>AT43/AT32</f>
        <v>0.0004963067270396842</v>
      </c>
      <c r="AW43" s="4"/>
      <c r="AX43" s="41">
        <f t="shared" si="29"/>
        <v>-714.5600000000001</v>
      </c>
      <c r="AY43" s="4"/>
      <c r="AZ43" s="5">
        <f>AX43/AP43</f>
        <v>-0.5624640863973048</v>
      </c>
    </row>
    <row r="44" spans="1:52" ht="12">
      <c r="A44" s="16" t="s">
        <v>66</v>
      </c>
      <c r="B44" s="14"/>
      <c r="C44" s="2" t="s">
        <v>67</v>
      </c>
      <c r="D44" s="3"/>
      <c r="E44" s="3"/>
      <c r="F44" s="38">
        <v>9523.1</v>
      </c>
      <c r="G44" s="4"/>
      <c r="H44" s="5">
        <f t="shared" si="17"/>
        <v>0.015429379670434961</v>
      </c>
      <c r="I44" s="4"/>
      <c r="J44" s="38">
        <v>12279.45</v>
      </c>
      <c r="K44" s="4"/>
      <c r="L44" s="5">
        <f t="shared" si="18"/>
        <v>0.023234285941989754</v>
      </c>
      <c r="M44" s="4"/>
      <c r="N44" s="38">
        <f t="shared" si="19"/>
        <v>2756.3500000000004</v>
      </c>
      <c r="O44" s="4"/>
      <c r="P44" s="5">
        <f>N44/F44</f>
        <v>0.28943831315433005</v>
      </c>
      <c r="Q44" s="4"/>
      <c r="R44" s="38">
        <v>9671.48</v>
      </c>
      <c r="S44" s="4"/>
      <c r="T44" s="5">
        <f t="shared" si="20"/>
        <v>0.02003034287900629</v>
      </c>
      <c r="U44" s="4"/>
      <c r="V44" s="38">
        <v>9447.92</v>
      </c>
      <c r="W44" s="4"/>
      <c r="X44" s="5">
        <f t="shared" si="21"/>
        <v>0.027076070560585162</v>
      </c>
      <c r="Y44" s="4"/>
      <c r="Z44" s="38">
        <f t="shared" si="22"/>
        <v>-223.5599999999995</v>
      </c>
      <c r="AA44" s="4"/>
      <c r="AB44" s="5">
        <f>Z44/R44</f>
        <v>-0.02311538668332039</v>
      </c>
      <c r="AC44" s="4"/>
      <c r="AD44" s="38">
        <v>11528.53</v>
      </c>
      <c r="AE44" s="4"/>
      <c r="AF44" s="5">
        <f t="shared" si="23"/>
        <v>0.03699772276134995</v>
      </c>
      <c r="AG44" s="4"/>
      <c r="AH44" s="38">
        <v>8339.43</v>
      </c>
      <c r="AI44" s="4"/>
      <c r="AJ44" s="5">
        <f t="shared" si="24"/>
        <v>0.0343855324487401</v>
      </c>
      <c r="AK44" s="4"/>
      <c r="AL44" s="38">
        <f t="shared" si="25"/>
        <v>-3189.1000000000004</v>
      </c>
      <c r="AM44" s="4"/>
      <c r="AN44" s="5">
        <f>AL44/AD44</f>
        <v>-0.2766267685472476</v>
      </c>
      <c r="AO44" s="4"/>
      <c r="AP44" s="41">
        <f t="shared" si="26"/>
        <v>30723.11</v>
      </c>
      <c r="AQ44" s="4"/>
      <c r="AR44" s="5">
        <f t="shared" si="27"/>
        <v>0.021763999607380926</v>
      </c>
      <c r="AS44" s="4"/>
      <c r="AT44" s="41">
        <f t="shared" si="28"/>
        <v>30066.800000000003</v>
      </c>
      <c r="AU44" s="4"/>
      <c r="AV44" s="5">
        <f>AT44/AT32</f>
        <v>0.0268460107952807</v>
      </c>
      <c r="AW44" s="4"/>
      <c r="AX44" s="41">
        <f t="shared" si="29"/>
        <v>-656.3099999999977</v>
      </c>
      <c r="AY44" s="4"/>
      <c r="AZ44" s="5">
        <f>AX44/AP44</f>
        <v>-0.02136209517851538</v>
      </c>
    </row>
    <row r="45" spans="1:52" ht="12">
      <c r="A45" s="16" t="s">
        <v>68</v>
      </c>
      <c r="B45" s="14"/>
      <c r="C45" s="2" t="s">
        <v>69</v>
      </c>
      <c r="D45" s="25" t="e">
        <f>#REF!</f>
        <v>#REF!</v>
      </c>
      <c r="E45" s="3"/>
      <c r="F45" s="38">
        <v>56.56</v>
      </c>
      <c r="G45" s="4"/>
      <c r="H45" s="5">
        <f t="shared" si="17"/>
        <v>9.163882707939655E-05</v>
      </c>
      <c r="I45" s="4"/>
      <c r="J45" s="38">
        <v>75.34</v>
      </c>
      <c r="K45" s="4"/>
      <c r="L45" s="5">
        <f t="shared" si="18"/>
        <v>0.0001425528914462381</v>
      </c>
      <c r="M45" s="4"/>
      <c r="N45" s="38">
        <f t="shared" si="19"/>
        <v>18.78</v>
      </c>
      <c r="O45" s="4"/>
      <c r="P45" s="5">
        <f>N45/F45</f>
        <v>0.33203677510608204</v>
      </c>
      <c r="Q45" s="4"/>
      <c r="R45" s="38">
        <v>124.44</v>
      </c>
      <c r="S45" s="4"/>
      <c r="T45" s="5">
        <f t="shared" si="20"/>
        <v>0.00025772434703515314</v>
      </c>
      <c r="U45" s="4"/>
      <c r="V45" s="38">
        <v>-154.92</v>
      </c>
      <c r="W45" s="4"/>
      <c r="X45" s="5">
        <f t="shared" si="21"/>
        <v>-0.00044397336675647687</v>
      </c>
      <c r="Y45" s="4"/>
      <c r="Z45" s="38">
        <f t="shared" si="22"/>
        <v>-279.36</v>
      </c>
      <c r="AA45" s="4"/>
      <c r="AB45" s="5">
        <f>Z45/R45</f>
        <v>-2.244937319189971</v>
      </c>
      <c r="AC45" s="4"/>
      <c r="AD45" s="38">
        <v>99.66</v>
      </c>
      <c r="AE45" s="4"/>
      <c r="AF45" s="5">
        <f t="shared" si="23"/>
        <v>0.0003198320211159737</v>
      </c>
      <c r="AG45" s="4"/>
      <c r="AH45" s="38">
        <v>101.22</v>
      </c>
      <c r="AI45" s="4"/>
      <c r="AJ45" s="5">
        <f t="shared" si="24"/>
        <v>0.00041735509434835146</v>
      </c>
      <c r="AK45" s="4"/>
      <c r="AL45" s="38">
        <f t="shared" si="25"/>
        <v>1.5600000000000023</v>
      </c>
      <c r="AM45" s="4"/>
      <c r="AN45" s="5">
        <f>AL45/AD45</f>
        <v>0.01565322095123422</v>
      </c>
      <c r="AO45" s="4"/>
      <c r="AP45" s="41">
        <f t="shared" si="26"/>
        <v>280.65999999999997</v>
      </c>
      <c r="AQ45" s="4"/>
      <c r="AR45" s="5">
        <f t="shared" si="27"/>
        <v>0.0001988172463597445</v>
      </c>
      <c r="AS45" s="4"/>
      <c r="AT45" s="41">
        <f t="shared" si="28"/>
        <v>21.640000000000015</v>
      </c>
      <c r="AU45" s="4"/>
      <c r="AV45" s="5">
        <f>AT45/AT32</f>
        <v>1.9321899025166453E-05</v>
      </c>
      <c r="AW45" s="4"/>
      <c r="AX45" s="41">
        <f t="shared" si="29"/>
        <v>-259.02</v>
      </c>
      <c r="AY45" s="4"/>
      <c r="AZ45" s="5">
        <f>AX45/AP45</f>
        <v>-0.9228960307845793</v>
      </c>
    </row>
    <row r="46" spans="1:52" ht="12">
      <c r="A46" s="16" t="s">
        <v>70</v>
      </c>
      <c r="B46" s="14"/>
      <c r="C46" s="2" t="s">
        <v>71</v>
      </c>
      <c r="D46" s="25" t="e">
        <f>#REF!</f>
        <v>#REF!</v>
      </c>
      <c r="E46" s="3"/>
      <c r="F46" s="38">
        <v>0</v>
      </c>
      <c r="G46" s="4"/>
      <c r="H46" s="5">
        <f t="shared" si="17"/>
        <v>0</v>
      </c>
      <c r="I46" s="4"/>
      <c r="J46" s="38">
        <v>0</v>
      </c>
      <c r="K46" s="4"/>
      <c r="L46" s="5">
        <f t="shared" si="18"/>
        <v>0</v>
      </c>
      <c r="M46" s="4"/>
      <c r="N46" s="38">
        <f t="shared" si="19"/>
        <v>0</v>
      </c>
      <c r="O46" s="4"/>
      <c r="P46" s="5">
        <v>0</v>
      </c>
      <c r="Q46" s="4"/>
      <c r="R46" s="38">
        <v>0</v>
      </c>
      <c r="S46" s="4"/>
      <c r="T46" s="5">
        <f t="shared" si="20"/>
        <v>0</v>
      </c>
      <c r="U46" s="4"/>
      <c r="V46" s="38">
        <v>0</v>
      </c>
      <c r="W46" s="4"/>
      <c r="X46" s="5">
        <f t="shared" si="21"/>
        <v>0</v>
      </c>
      <c r="Y46" s="4"/>
      <c r="Z46" s="38">
        <f t="shared" si="22"/>
        <v>0</v>
      </c>
      <c r="AA46" s="4"/>
      <c r="AB46" s="5">
        <v>0</v>
      </c>
      <c r="AC46" s="4"/>
      <c r="AD46" s="38">
        <v>0</v>
      </c>
      <c r="AE46" s="4"/>
      <c r="AF46" s="5">
        <f t="shared" si="23"/>
        <v>0</v>
      </c>
      <c r="AG46" s="4"/>
      <c r="AH46" s="38">
        <v>0</v>
      </c>
      <c r="AI46" s="4"/>
      <c r="AJ46" s="5">
        <f t="shared" si="24"/>
        <v>0</v>
      </c>
      <c r="AK46" s="4"/>
      <c r="AL46" s="38">
        <f t="shared" si="25"/>
        <v>0</v>
      </c>
      <c r="AM46" s="4"/>
      <c r="AN46" s="5">
        <v>0</v>
      </c>
      <c r="AO46" s="4"/>
      <c r="AP46" s="41">
        <f t="shared" si="26"/>
        <v>0</v>
      </c>
      <c r="AQ46" s="4"/>
      <c r="AR46" s="5">
        <f t="shared" si="27"/>
        <v>0</v>
      </c>
      <c r="AS46" s="4"/>
      <c r="AT46" s="41">
        <f t="shared" si="28"/>
        <v>0</v>
      </c>
      <c r="AU46" s="4"/>
      <c r="AV46" s="5">
        <f>AT46/AT32</f>
        <v>0</v>
      </c>
      <c r="AW46" s="4"/>
      <c r="AX46" s="41">
        <f t="shared" si="29"/>
        <v>0</v>
      </c>
      <c r="AY46" s="4"/>
      <c r="AZ46" s="5">
        <v>0</v>
      </c>
    </row>
    <row r="47" spans="1:52" s="34" customFormat="1" ht="12">
      <c r="A47" s="14"/>
      <c r="B47" s="26" t="s">
        <v>72</v>
      </c>
      <c r="C47" s="26"/>
      <c r="D47" s="37"/>
      <c r="E47" s="37"/>
      <c r="F47" s="43">
        <f>SUM(F41:F46)</f>
        <v>26135.88</v>
      </c>
      <c r="G47" s="27"/>
      <c r="H47" s="28">
        <f>F47/F32</f>
        <v>0.04234549837142608</v>
      </c>
      <c r="I47" s="27"/>
      <c r="J47" s="43">
        <f>SUM(J41:J46)</f>
        <v>29048.68</v>
      </c>
      <c r="K47" s="27"/>
      <c r="L47" s="28">
        <f>J47/J32</f>
        <v>0.05496380842442935</v>
      </c>
      <c r="M47" s="27"/>
      <c r="N47" s="43">
        <f>SUM(N41:N46)</f>
        <v>2912.7999999999997</v>
      </c>
      <c r="O47" s="27"/>
      <c r="P47" s="28">
        <f>N47/F47</f>
        <v>0.11144832314810137</v>
      </c>
      <c r="Q47" s="27"/>
      <c r="R47" s="43">
        <f>SUM(R41:R46)</f>
        <v>23460.89</v>
      </c>
      <c r="S47" s="27"/>
      <c r="T47" s="28">
        <f>R47/R32</f>
        <v>0.04858922015520375</v>
      </c>
      <c r="U47" s="27"/>
      <c r="V47" s="43">
        <f>SUM(V41:V46)</f>
        <v>20900.340000000004</v>
      </c>
      <c r="W47" s="27"/>
      <c r="X47" s="28">
        <f>V47/V32</f>
        <v>0.059896684199296835</v>
      </c>
      <c r="Y47" s="27"/>
      <c r="Z47" s="43">
        <f>SUM(Z41:Z46)</f>
        <v>-2560.549999999999</v>
      </c>
      <c r="AA47" s="27"/>
      <c r="AB47" s="28">
        <f>Z47/R47</f>
        <v>-0.10914121331287939</v>
      </c>
      <c r="AC47" s="27"/>
      <c r="AD47" s="43">
        <f>SUM(AD41:AD46)</f>
        <v>25454.41</v>
      </c>
      <c r="AE47" s="27"/>
      <c r="AF47" s="28">
        <f>AD47/AD32</f>
        <v>0.08168909689559153</v>
      </c>
      <c r="AG47" s="27"/>
      <c r="AH47" s="43">
        <f>SUM(AH41:AH46)</f>
        <v>20696.550000000003</v>
      </c>
      <c r="AI47" s="27"/>
      <c r="AJ47" s="28">
        <f>AH47/AH32</f>
        <v>0.08533699444709913</v>
      </c>
      <c r="AK47" s="27"/>
      <c r="AL47" s="43">
        <f>SUM(AL41:AL46)</f>
        <v>-4757.859999999999</v>
      </c>
      <c r="AM47" s="27"/>
      <c r="AN47" s="28">
        <f>AL47/AD47</f>
        <v>-0.18691692323648432</v>
      </c>
      <c r="AO47" s="27"/>
      <c r="AP47" s="43">
        <f>SUM(AP41:AP46)</f>
        <v>75051.18000000001</v>
      </c>
      <c r="AQ47" s="27"/>
      <c r="AR47" s="28">
        <f>AP47/AP32</f>
        <v>0.053165641500924725</v>
      </c>
      <c r="AS47" s="27"/>
      <c r="AT47" s="43">
        <f>SUM(AT41:AT46)</f>
        <v>70645.56999999999</v>
      </c>
      <c r="AU47" s="27"/>
      <c r="AV47" s="28">
        <f>AT47/AT32</f>
        <v>0.06307793762085616</v>
      </c>
      <c r="AW47" s="27"/>
      <c r="AX47" s="43">
        <f>SUM(AX41:AX46)</f>
        <v>-4405.610000000002</v>
      </c>
      <c r="AY47" s="27"/>
      <c r="AZ47" s="28">
        <f>AX47/AP47</f>
        <v>-0.05870140882528432</v>
      </c>
    </row>
    <row r="48" spans="2:52" ht="12">
      <c r="B48" s="14"/>
      <c r="C48" s="2"/>
      <c r="D48" s="3"/>
      <c r="E48" s="3"/>
      <c r="F48" s="38"/>
      <c r="G48" s="4"/>
      <c r="H48" s="5"/>
      <c r="I48" s="4"/>
      <c r="J48" s="38"/>
      <c r="K48" s="4"/>
      <c r="L48" s="5"/>
      <c r="M48" s="4"/>
      <c r="N48" s="38"/>
      <c r="O48" s="4"/>
      <c r="P48" s="5"/>
      <c r="Q48" s="4"/>
      <c r="R48" s="38"/>
      <c r="S48" s="4"/>
      <c r="T48" s="5"/>
      <c r="U48" s="4"/>
      <c r="V48" s="38"/>
      <c r="W48" s="4"/>
      <c r="X48" s="5"/>
      <c r="Y48" s="4"/>
      <c r="Z48" s="38"/>
      <c r="AA48" s="4"/>
      <c r="AB48" s="5"/>
      <c r="AC48" s="4"/>
      <c r="AD48" s="38"/>
      <c r="AE48" s="4"/>
      <c r="AF48" s="5"/>
      <c r="AG48" s="4"/>
      <c r="AH48" s="38"/>
      <c r="AI48" s="4"/>
      <c r="AJ48" s="5"/>
      <c r="AK48" s="4"/>
      <c r="AL48" s="38"/>
      <c r="AM48" s="4"/>
      <c r="AN48" s="5"/>
      <c r="AO48" s="4"/>
      <c r="AP48" s="41"/>
      <c r="AQ48" s="4"/>
      <c r="AR48" s="5"/>
      <c r="AS48" s="4"/>
      <c r="AT48" s="41"/>
      <c r="AU48" s="4"/>
      <c r="AV48" s="5"/>
      <c r="AW48" s="4"/>
      <c r="AX48" s="41"/>
      <c r="AY48" s="4"/>
      <c r="AZ48" s="5"/>
    </row>
    <row r="49" spans="1:52" s="34" customFormat="1" ht="12">
      <c r="A49" s="14"/>
      <c r="B49" s="26" t="s">
        <v>73</v>
      </c>
      <c r="C49" s="26"/>
      <c r="D49" s="37"/>
      <c r="E49" s="37"/>
      <c r="F49" s="43">
        <f>F38+F47</f>
        <v>125455.66</v>
      </c>
      <c r="G49" s="27"/>
      <c r="H49" s="28">
        <f>F49/$F$32</f>
        <v>0.20326395920918613</v>
      </c>
      <c r="I49" s="27"/>
      <c r="J49" s="43">
        <f>J38+J47</f>
        <v>132868.7</v>
      </c>
      <c r="K49" s="27"/>
      <c r="L49" s="28">
        <f>J49/$J$32</f>
        <v>0.25140453102870686</v>
      </c>
      <c r="M49" s="27"/>
      <c r="N49" s="43">
        <f>J49-F49</f>
        <v>7413.040000000008</v>
      </c>
      <c r="O49" s="27"/>
      <c r="P49" s="28">
        <f>N49/F49</f>
        <v>0.059088924325933226</v>
      </c>
      <c r="Q49" s="27"/>
      <c r="R49" s="43">
        <f>R38+R47</f>
        <v>115644.06</v>
      </c>
      <c r="S49" s="27"/>
      <c r="T49" s="28">
        <f>R49/$R$32</f>
        <v>0.23950731157179422</v>
      </c>
      <c r="U49" s="27"/>
      <c r="V49" s="43">
        <f>V38+V47</f>
        <v>96008.66</v>
      </c>
      <c r="W49" s="27"/>
      <c r="X49" s="28">
        <f>V49/$V$32</f>
        <v>0.2751438679187832</v>
      </c>
      <c r="Y49" s="27"/>
      <c r="Z49" s="43">
        <f>V49-R49</f>
        <v>-19635.399999999994</v>
      </c>
      <c r="AA49" s="27"/>
      <c r="AB49" s="28">
        <f>Z49/R49</f>
        <v>-0.1697916866633703</v>
      </c>
      <c r="AC49" s="27"/>
      <c r="AD49" s="43">
        <f>AD38+AD47</f>
        <v>109089.56</v>
      </c>
      <c r="AE49" s="27"/>
      <c r="AF49" s="28">
        <f>AD49/$AD$32</f>
        <v>0.3500936630288208</v>
      </c>
      <c r="AG49" s="27"/>
      <c r="AH49" s="43">
        <f>AH38+AH47</f>
        <v>102188.1</v>
      </c>
      <c r="AI49" s="27"/>
      <c r="AJ49" s="28">
        <f>AH49/$AH$32</f>
        <v>0.4213468100847538</v>
      </c>
      <c r="AK49" s="27"/>
      <c r="AL49" s="43">
        <f>AH49-AD49</f>
        <v>-6901.459999999992</v>
      </c>
      <c r="AM49" s="27"/>
      <c r="AN49" s="28">
        <f>AL49/AD49</f>
        <v>-0.06326416570018242</v>
      </c>
      <c r="AO49" s="27"/>
      <c r="AP49" s="43">
        <f>F49+R49+AD49</f>
        <v>350189.28</v>
      </c>
      <c r="AQ49" s="27"/>
      <c r="AR49" s="28">
        <f>AP49/$AP$32</f>
        <v>0.24807121910604135</v>
      </c>
      <c r="AS49" s="27"/>
      <c r="AT49" s="43">
        <f>J49+V49+AH49</f>
        <v>331065.46</v>
      </c>
      <c r="AU49" s="27"/>
      <c r="AV49" s="28">
        <f>AT49/AT32</f>
        <v>0.29560135807949534</v>
      </c>
      <c r="AW49" s="27"/>
      <c r="AX49" s="43">
        <f>AT49-AP49</f>
        <v>-19123.820000000007</v>
      </c>
      <c r="AY49" s="27"/>
      <c r="AZ49" s="28">
        <f>AX49/AP49</f>
        <v>-0.054609952651891586</v>
      </c>
    </row>
    <row r="50" spans="2:52" ht="12">
      <c r="B50" s="14"/>
      <c r="C50" s="2"/>
      <c r="D50" s="3"/>
      <c r="E50" s="3"/>
      <c r="F50" s="38"/>
      <c r="G50" s="4"/>
      <c r="H50" s="5"/>
      <c r="I50" s="4"/>
      <c r="J50" s="38"/>
      <c r="K50" s="4"/>
      <c r="L50" s="5"/>
      <c r="M50" s="4"/>
      <c r="N50" s="38"/>
      <c r="O50" s="4"/>
      <c r="P50" s="5"/>
      <c r="Q50" s="4"/>
      <c r="R50" s="38"/>
      <c r="S50" s="4"/>
      <c r="T50" s="5"/>
      <c r="U50" s="4"/>
      <c r="V50" s="38"/>
      <c r="W50" s="4"/>
      <c r="X50" s="5"/>
      <c r="Y50" s="4"/>
      <c r="Z50" s="38"/>
      <c r="AA50" s="4"/>
      <c r="AB50" s="5"/>
      <c r="AC50" s="4"/>
      <c r="AD50" s="38"/>
      <c r="AE50" s="4"/>
      <c r="AF50" s="5"/>
      <c r="AG50" s="4"/>
      <c r="AH50" s="38"/>
      <c r="AI50" s="4"/>
      <c r="AJ50" s="5"/>
      <c r="AK50" s="4"/>
      <c r="AL50" s="38"/>
      <c r="AM50" s="4"/>
      <c r="AN50" s="5"/>
      <c r="AO50" s="4"/>
      <c r="AP50" s="41"/>
      <c r="AQ50" s="4"/>
      <c r="AR50" s="5"/>
      <c r="AS50" s="4"/>
      <c r="AT50" s="41"/>
      <c r="AU50" s="4"/>
      <c r="AV50" s="5"/>
      <c r="AW50" s="4"/>
      <c r="AX50" s="41"/>
      <c r="AY50" s="4"/>
      <c r="AZ50" s="5"/>
    </row>
    <row r="51" spans="1:52" s="57" customFormat="1" ht="12">
      <c r="A51" s="53"/>
      <c r="B51" s="66" t="s">
        <v>74</v>
      </c>
      <c r="C51" s="66"/>
      <c r="D51" s="67"/>
      <c r="E51" s="67"/>
      <c r="F51" s="43">
        <f>F36-F49</f>
        <v>166867.95999999988</v>
      </c>
      <c r="G51" s="68"/>
      <c r="H51" s="28">
        <f>F51/$F$32</f>
        <v>0.27036039836512815</v>
      </c>
      <c r="I51" s="68"/>
      <c r="J51" s="43">
        <f>J36-J49</f>
        <v>111419.97999999998</v>
      </c>
      <c r="K51" s="68"/>
      <c r="L51" s="28">
        <f>J51/$J$32</f>
        <v>0.21082081648370074</v>
      </c>
      <c r="M51" s="68"/>
      <c r="N51" s="43">
        <f>J51-F51</f>
        <v>-55447.979999999894</v>
      </c>
      <c r="O51" s="68"/>
      <c r="P51" s="28">
        <f>N51/F51</f>
        <v>-0.3322865575872081</v>
      </c>
      <c r="Q51" s="68"/>
      <c r="R51" s="43">
        <f>R36-R49</f>
        <v>123536.2399999999</v>
      </c>
      <c r="S51" s="68"/>
      <c r="T51" s="28">
        <f>R51/$R$32</f>
        <v>0.255852593934249</v>
      </c>
      <c r="U51" s="68"/>
      <c r="V51" s="43">
        <f>V36-V49</f>
        <v>95697.72999999992</v>
      </c>
      <c r="W51" s="68"/>
      <c r="X51" s="28">
        <f>V51/$V$32</f>
        <v>0.2742527974377244</v>
      </c>
      <c r="Y51" s="68"/>
      <c r="Z51" s="43">
        <f>V51-R51</f>
        <v>-27838.50999999998</v>
      </c>
      <c r="AA51" s="68"/>
      <c r="AB51" s="28">
        <f>Z51/R51</f>
        <v>-0.22534691034792706</v>
      </c>
      <c r="AC51" s="68"/>
      <c r="AD51" s="43">
        <f>AD36-AD49</f>
        <v>32790.5</v>
      </c>
      <c r="AE51" s="68"/>
      <c r="AF51" s="28">
        <f>AD51/$AD$32</f>
        <v>0.10523230873372803</v>
      </c>
      <c r="AG51" s="68"/>
      <c r="AH51" s="43">
        <f>AH36-AH49</f>
        <v>44231.32000000001</v>
      </c>
      <c r="AI51" s="68"/>
      <c r="AJ51" s="28">
        <f>AH51/$AH$32</f>
        <v>0.1823766719200961</v>
      </c>
      <c r="AK51" s="68"/>
      <c r="AL51" s="43">
        <f>AH51-AD51</f>
        <v>11440.820000000007</v>
      </c>
      <c r="AM51" s="68"/>
      <c r="AN51" s="28">
        <f>AL51/AD51</f>
        <v>0.34890654305362856</v>
      </c>
      <c r="AO51" s="68"/>
      <c r="AP51" s="43">
        <f>F51+R51+AD51</f>
        <v>323194.6999999998</v>
      </c>
      <c r="AQ51" s="68"/>
      <c r="AR51" s="28">
        <f>AP51/$AP$32</f>
        <v>0.22894847962682136</v>
      </c>
      <c r="AS51" s="68"/>
      <c r="AT51" s="43">
        <f>J51+V51+AH51</f>
        <v>251349.0299999999</v>
      </c>
      <c r="AU51" s="68"/>
      <c r="AV51" s="28">
        <f>AT51/AT32</f>
        <v>0.22442424111522774</v>
      </c>
      <c r="AW51" s="68"/>
      <c r="AX51" s="43">
        <f>AT51-AP51</f>
        <v>-71845.66999999987</v>
      </c>
      <c r="AY51" s="68"/>
      <c r="AZ51" s="28">
        <f>AX51/AP51</f>
        <v>-0.22229841640348655</v>
      </c>
    </row>
    <row r="52" spans="1:52" s="34" customFormat="1" ht="12">
      <c r="A52" s="14"/>
      <c r="B52" s="14"/>
      <c r="C52" s="14"/>
      <c r="D52" s="35"/>
      <c r="E52" s="35"/>
      <c r="F52" s="41"/>
      <c r="G52" s="6"/>
      <c r="H52" s="15"/>
      <c r="I52" s="6"/>
      <c r="J52" s="41"/>
      <c r="K52" s="6"/>
      <c r="L52" s="15"/>
      <c r="M52" s="6"/>
      <c r="N52" s="41"/>
      <c r="O52" s="6"/>
      <c r="P52" s="15"/>
      <c r="Q52" s="6"/>
      <c r="R52" s="41"/>
      <c r="S52" s="6"/>
      <c r="T52" s="15"/>
      <c r="U52" s="6"/>
      <c r="V52" s="41"/>
      <c r="W52" s="6"/>
      <c r="X52" s="15"/>
      <c r="Y52" s="6"/>
      <c r="Z52" s="41"/>
      <c r="AA52" s="6"/>
      <c r="AB52" s="15"/>
      <c r="AC52" s="6"/>
      <c r="AD52" s="41"/>
      <c r="AE52" s="6"/>
      <c r="AF52" s="15"/>
      <c r="AG52" s="6"/>
      <c r="AH52" s="41"/>
      <c r="AI52" s="6"/>
      <c r="AJ52" s="15"/>
      <c r="AK52" s="6"/>
      <c r="AL52" s="41"/>
      <c r="AM52" s="6"/>
      <c r="AN52" s="15"/>
      <c r="AO52" s="6"/>
      <c r="AP52" s="41"/>
      <c r="AQ52" s="6"/>
      <c r="AR52" s="15"/>
      <c r="AS52" s="6"/>
      <c r="AT52" s="41"/>
      <c r="AU52" s="6"/>
      <c r="AV52" s="15"/>
      <c r="AW52" s="6"/>
      <c r="AX52" s="41"/>
      <c r="AY52" s="6"/>
      <c r="AZ52" s="15"/>
    </row>
    <row r="53" spans="1:52" s="34" customFormat="1" ht="12">
      <c r="A53" s="14"/>
      <c r="B53" s="26" t="s">
        <v>75</v>
      </c>
      <c r="C53" s="26"/>
      <c r="D53" s="37"/>
      <c r="E53" s="37"/>
      <c r="F53" s="43">
        <v>50492.61</v>
      </c>
      <c r="G53" s="27"/>
      <c r="H53" s="28">
        <f>F53/$F$32</f>
        <v>0.08180840800172223</v>
      </c>
      <c r="I53" s="27"/>
      <c r="J53" s="43">
        <v>40828.49</v>
      </c>
      <c r="K53" s="27"/>
      <c r="L53" s="28">
        <f>J53/$J$32</f>
        <v>0.07725271174520595</v>
      </c>
      <c r="M53" s="27"/>
      <c r="N53" s="43">
        <f>J53-F53</f>
        <v>-9664.120000000003</v>
      </c>
      <c r="O53" s="27"/>
      <c r="P53" s="28">
        <f>N53/F53</f>
        <v>-0.19139672122316517</v>
      </c>
      <c r="Q53" s="27"/>
      <c r="R53" s="43">
        <v>38884.92</v>
      </c>
      <c r="S53" s="27"/>
      <c r="T53" s="28">
        <f>R53/$R$32</f>
        <v>0.08053351507967026</v>
      </c>
      <c r="U53" s="27"/>
      <c r="V53" s="43">
        <v>30953.79</v>
      </c>
      <c r="W53" s="27"/>
      <c r="X53" s="28">
        <f>V53/$V$32</f>
        <v>0.08870809682528381</v>
      </c>
      <c r="Y53" s="27"/>
      <c r="Z53" s="43">
        <f>V53-R53</f>
        <v>-7931.129999999997</v>
      </c>
      <c r="AA53" s="27"/>
      <c r="AB53" s="28">
        <f>Z53/R53</f>
        <v>-0.20396415885644095</v>
      </c>
      <c r="AC53" s="27"/>
      <c r="AD53" s="43">
        <v>29065.62</v>
      </c>
      <c r="AE53" s="27"/>
      <c r="AF53" s="28">
        <f>AD53/$AD$32</f>
        <v>0.09327830613675363</v>
      </c>
      <c r="AG53" s="27"/>
      <c r="AH53" s="43">
        <v>14675.21</v>
      </c>
      <c r="AI53" s="27"/>
      <c r="AJ53" s="28">
        <f>AH53/$AH$32</f>
        <v>0.06050952039252984</v>
      </c>
      <c r="AK53" s="27"/>
      <c r="AL53" s="43">
        <f>AH53-AD53</f>
        <v>-14390.41</v>
      </c>
      <c r="AM53" s="27"/>
      <c r="AN53" s="28">
        <f>AL53/AD53</f>
        <v>-0.4951007410129218</v>
      </c>
      <c r="AO53" s="27"/>
      <c r="AP53" s="43">
        <f>F53+R53+AD53</f>
        <v>118443.15</v>
      </c>
      <c r="AQ53" s="27"/>
      <c r="AR53" s="28">
        <f>AP53/$AP$32</f>
        <v>0.08390415781790841</v>
      </c>
      <c r="AS53" s="27"/>
      <c r="AT53" s="43">
        <f>J53+V53+AH53</f>
        <v>86457.48999999999</v>
      </c>
      <c r="AU53" s="27"/>
      <c r="AV53" s="28">
        <f>AT53/AT32</f>
        <v>0.07719606708638341</v>
      </c>
      <c r="AW53" s="27"/>
      <c r="AX53" s="43">
        <f>AT53-AP53</f>
        <v>-31985.660000000003</v>
      </c>
      <c r="AY53" s="27"/>
      <c r="AZ53" s="28">
        <f>AX53/AP53</f>
        <v>-0.2700507374212861</v>
      </c>
    </row>
    <row r="54" spans="1:52" s="34" customFormat="1" ht="12">
      <c r="A54" s="14"/>
      <c r="B54" s="14"/>
      <c r="C54" s="14"/>
      <c r="D54" s="35"/>
      <c r="E54" s="35"/>
      <c r="F54" s="41"/>
      <c r="G54" s="6"/>
      <c r="H54" s="15"/>
      <c r="I54" s="6"/>
      <c r="J54" s="41"/>
      <c r="K54" s="6"/>
      <c r="L54" s="15"/>
      <c r="M54" s="6"/>
      <c r="N54" s="41"/>
      <c r="O54" s="6"/>
      <c r="P54" s="15"/>
      <c r="Q54" s="6"/>
      <c r="R54" s="41"/>
      <c r="S54" s="6"/>
      <c r="T54" s="15"/>
      <c r="U54" s="6"/>
      <c r="V54" s="41"/>
      <c r="W54" s="6"/>
      <c r="X54" s="15"/>
      <c r="Y54" s="6"/>
      <c r="Z54" s="41"/>
      <c r="AA54" s="6"/>
      <c r="AB54" s="15"/>
      <c r="AC54" s="6"/>
      <c r="AD54" s="41"/>
      <c r="AE54" s="6"/>
      <c r="AF54" s="15"/>
      <c r="AG54" s="6"/>
      <c r="AH54" s="41"/>
      <c r="AI54" s="6"/>
      <c r="AJ54" s="15"/>
      <c r="AK54" s="6"/>
      <c r="AL54" s="41"/>
      <c r="AM54" s="6"/>
      <c r="AN54" s="15"/>
      <c r="AO54" s="6"/>
      <c r="AP54" s="41"/>
      <c r="AQ54" s="6"/>
      <c r="AR54" s="15"/>
      <c r="AS54" s="6"/>
      <c r="AT54" s="41"/>
      <c r="AU54" s="6"/>
      <c r="AV54" s="15"/>
      <c r="AW54" s="6"/>
      <c r="AX54" s="41"/>
      <c r="AY54" s="6"/>
      <c r="AZ54" s="15"/>
    </row>
    <row r="55" spans="1:52" s="57" customFormat="1" ht="12">
      <c r="A55" s="53"/>
      <c r="B55" s="54" t="s">
        <v>76</v>
      </c>
      <c r="C55" s="54"/>
      <c r="D55" s="55"/>
      <c r="E55" s="55"/>
      <c r="F55" s="40">
        <f>F51-F53</f>
        <v>116375.34999999987</v>
      </c>
      <c r="G55" s="56"/>
      <c r="H55" s="22">
        <f>F55/$F$32</f>
        <v>0.18855199036340595</v>
      </c>
      <c r="I55" s="56"/>
      <c r="J55" s="40">
        <f>J51-J53</f>
        <v>70591.48999999999</v>
      </c>
      <c r="K55" s="56"/>
      <c r="L55" s="22">
        <f>J55/$J$32</f>
        <v>0.13356810473849481</v>
      </c>
      <c r="M55" s="56"/>
      <c r="N55" s="40">
        <f>J55-F55</f>
        <v>-45783.859999999884</v>
      </c>
      <c r="O55" s="56"/>
      <c r="P55" s="22">
        <f>N55/F55</f>
        <v>-0.39341544407814827</v>
      </c>
      <c r="Q55" s="56"/>
      <c r="R55" s="40">
        <f>R51-R53</f>
        <v>84651.3199999999</v>
      </c>
      <c r="S55" s="56"/>
      <c r="T55" s="22">
        <f>R55/$R$32</f>
        <v>0.17531907885457873</v>
      </c>
      <c r="U55" s="56"/>
      <c r="V55" s="40">
        <f>V51-V53</f>
        <v>64743.93999999992</v>
      </c>
      <c r="W55" s="56"/>
      <c r="X55" s="22">
        <f>V55/$V$32</f>
        <v>0.1855447006124406</v>
      </c>
      <c r="Y55" s="56"/>
      <c r="Z55" s="40">
        <f>V55-R55</f>
        <v>-19907.379999999983</v>
      </c>
      <c r="AA55" s="56"/>
      <c r="AB55" s="22">
        <f>Z55/R55</f>
        <v>-0.23516916215836925</v>
      </c>
      <c r="AC55" s="56"/>
      <c r="AD55" s="40">
        <f>AD51-AD53</f>
        <v>3724.880000000001</v>
      </c>
      <c r="AE55" s="56"/>
      <c r="AF55" s="22">
        <f>AD55/$AD$32</f>
        <v>0.011954002596974397</v>
      </c>
      <c r="AG55" s="56"/>
      <c r="AH55" s="40">
        <f>AH51-AH53</f>
        <v>29556.110000000008</v>
      </c>
      <c r="AI55" s="56"/>
      <c r="AJ55" s="22">
        <f>AH55/$AH$32</f>
        <v>0.12186715152756626</v>
      </c>
      <c r="AK55" s="56"/>
      <c r="AL55" s="40">
        <f>AH55-AD55</f>
        <v>25831.230000000007</v>
      </c>
      <c r="AM55" s="56"/>
      <c r="AN55" s="22">
        <f>AL55/AD55</f>
        <v>6.934781791628186</v>
      </c>
      <c r="AO55" s="56"/>
      <c r="AP55" s="40">
        <f>F55+R55+AD55</f>
        <v>204751.54999999978</v>
      </c>
      <c r="AQ55" s="56"/>
      <c r="AR55" s="22">
        <f>AP55/$AP$32</f>
        <v>0.14504432180891294</v>
      </c>
      <c r="AS55" s="56"/>
      <c r="AT55" s="40">
        <f>J55+V55+AH55</f>
        <v>164891.53999999992</v>
      </c>
      <c r="AU55" s="56"/>
      <c r="AV55" s="22">
        <f>AT55/AT32</f>
        <v>0.14722817402884433</v>
      </c>
      <c r="AW55" s="56"/>
      <c r="AX55" s="40">
        <f>AT55-AP55</f>
        <v>-39860.009999999864</v>
      </c>
      <c r="AY55" s="56"/>
      <c r="AZ55" s="22">
        <f>AX55/AP55</f>
        <v>-0.19467500978625024</v>
      </c>
    </row>
    <row r="56" spans="1:52" ht="12">
      <c r="A56" s="29"/>
      <c r="B56" s="30" t="s">
        <v>1</v>
      </c>
      <c r="C56" s="29"/>
      <c r="D56" s="3"/>
      <c r="E56" s="3"/>
      <c r="F56" s="38"/>
      <c r="G56" s="31"/>
      <c r="H56" s="5"/>
      <c r="I56" s="31"/>
      <c r="J56" s="38"/>
      <c r="K56" s="31"/>
      <c r="L56" s="5"/>
      <c r="M56" s="31"/>
      <c r="N56" s="38"/>
      <c r="O56" s="31"/>
      <c r="P56" s="5"/>
      <c r="Q56" s="31"/>
      <c r="R56" s="38"/>
      <c r="S56" s="31"/>
      <c r="T56" s="5"/>
      <c r="U56" s="31"/>
      <c r="V56" s="38"/>
      <c r="W56" s="31"/>
      <c r="X56" s="5"/>
      <c r="Y56" s="31"/>
      <c r="Z56" s="38"/>
      <c r="AA56" s="31"/>
      <c r="AB56" s="5"/>
      <c r="AC56" s="31"/>
      <c r="AD56" s="38"/>
      <c r="AE56" s="31"/>
      <c r="AF56" s="5"/>
      <c r="AG56" s="31"/>
      <c r="AH56" s="38"/>
      <c r="AI56" s="31"/>
      <c r="AJ56" s="5"/>
      <c r="AK56" s="31"/>
      <c r="AL56" s="38"/>
      <c r="AM56" s="31"/>
      <c r="AN56" s="5"/>
      <c r="AO56" s="31"/>
      <c r="AP56" s="41"/>
      <c r="AQ56" s="31"/>
      <c r="AR56" s="5"/>
      <c r="AS56" s="31"/>
      <c r="AT56" s="41"/>
      <c r="AU56" s="31"/>
      <c r="AV56" s="5"/>
      <c r="AW56" s="31"/>
      <c r="AX56" s="41"/>
      <c r="AY56" s="31"/>
      <c r="AZ56" s="5"/>
    </row>
    <row r="57" spans="2:52" ht="12">
      <c r="B57" s="17"/>
      <c r="C57" s="18"/>
      <c r="D57" s="19"/>
      <c r="E57" s="19"/>
      <c r="F57" s="44"/>
      <c r="G57" s="20"/>
      <c r="H57" s="21"/>
      <c r="I57" s="20"/>
      <c r="J57" s="44"/>
      <c r="K57" s="20"/>
      <c r="L57" s="21"/>
      <c r="M57" s="20"/>
      <c r="N57" s="44"/>
      <c r="O57" s="20"/>
      <c r="P57" s="21"/>
      <c r="Q57" s="20"/>
      <c r="R57" s="44"/>
      <c r="S57" s="20"/>
      <c r="T57" s="21"/>
      <c r="U57" s="20"/>
      <c r="V57" s="44"/>
      <c r="W57" s="20"/>
      <c r="X57" s="21"/>
      <c r="Y57" s="20"/>
      <c r="Z57" s="44"/>
      <c r="AA57" s="20"/>
      <c r="AB57" s="21"/>
      <c r="AC57" s="20"/>
      <c r="AD57" s="44"/>
      <c r="AE57" s="20"/>
      <c r="AF57" s="21"/>
      <c r="AG57" s="20"/>
      <c r="AH57" s="44"/>
      <c r="AI57" s="20"/>
      <c r="AJ57" s="21"/>
      <c r="AK57" s="20"/>
      <c r="AL57" s="44"/>
      <c r="AM57" s="20"/>
      <c r="AN57" s="21"/>
      <c r="AO57" s="20"/>
      <c r="AP57" s="40"/>
      <c r="AQ57" s="20"/>
      <c r="AR57" s="21"/>
      <c r="AS57" s="20"/>
      <c r="AT57" s="40"/>
      <c r="AU57" s="20"/>
      <c r="AV57" s="21"/>
      <c r="AW57" s="20"/>
      <c r="AX57" s="40"/>
      <c r="AY57" s="20"/>
      <c r="AZ57" s="21"/>
    </row>
    <row r="58" spans="1:52" s="34" customFormat="1" ht="12">
      <c r="A58" s="14"/>
      <c r="B58" s="26" t="s">
        <v>79</v>
      </c>
      <c r="C58" s="26"/>
      <c r="D58" s="37"/>
      <c r="E58" s="37"/>
      <c r="F58" s="43">
        <v>0</v>
      </c>
      <c r="G58" s="27"/>
      <c r="H58" s="28">
        <f>F58/$F$32</f>
        <v>0</v>
      </c>
      <c r="I58" s="27"/>
      <c r="J58" s="43">
        <v>20001.55</v>
      </c>
      <c r="K58" s="27"/>
      <c r="L58" s="28">
        <f>J58/$J$32</f>
        <v>0.03784548428333558</v>
      </c>
      <c r="M58" s="27"/>
      <c r="N58" s="43">
        <f>J58-F58</f>
        <v>20001.55</v>
      </c>
      <c r="O58" s="27"/>
      <c r="P58" s="28">
        <v>1</v>
      </c>
      <c r="Q58" s="27"/>
      <c r="R58" s="43">
        <v>229.34</v>
      </c>
      <c r="S58" s="27"/>
      <c r="T58" s="28">
        <f>R58/$R$32</f>
        <v>0.00047497992405208956</v>
      </c>
      <c r="U58" s="27"/>
      <c r="V58" s="43">
        <v>17006.21</v>
      </c>
      <c r="W58" s="27"/>
      <c r="X58" s="28">
        <f>V58/$V$32</f>
        <v>0.04873679518117522</v>
      </c>
      <c r="Y58" s="27"/>
      <c r="Z58" s="43">
        <f>V58-R58</f>
        <v>16776.87</v>
      </c>
      <c r="AA58" s="27"/>
      <c r="AB58" s="28">
        <f>Z58/R58</f>
        <v>73.1528298595971</v>
      </c>
      <c r="AC58" s="27"/>
      <c r="AD58" s="43">
        <v>0</v>
      </c>
      <c r="AE58" s="27"/>
      <c r="AF58" s="28">
        <f>AD58/$AD$32</f>
        <v>0</v>
      </c>
      <c r="AG58" s="27"/>
      <c r="AH58" s="43">
        <v>9416.87</v>
      </c>
      <c r="AI58" s="27"/>
      <c r="AJ58" s="28">
        <f>AH58/$AH$32</f>
        <v>0.03882808404777871</v>
      </c>
      <c r="AK58" s="27"/>
      <c r="AL58" s="43">
        <f>AH58-AD58</f>
        <v>9416.87</v>
      </c>
      <c r="AM58" s="27"/>
      <c r="AN58" s="28">
        <v>1</v>
      </c>
      <c r="AO58" s="27"/>
      <c r="AP58" s="43">
        <f>F58+R58+AD58</f>
        <v>229.34</v>
      </c>
      <c r="AQ58" s="27"/>
      <c r="AR58" s="28">
        <f>AP58/$AP$32</f>
        <v>0.00016246257849406333</v>
      </c>
      <c r="AS58" s="27"/>
      <c r="AT58" s="43">
        <f>J58+V58+AH58</f>
        <v>46424.63</v>
      </c>
      <c r="AU58" s="27"/>
      <c r="AV58" s="28">
        <f>AT58/AT32</f>
        <v>0.04145157177175197</v>
      </c>
      <c r="AW58" s="27"/>
      <c r="AX58" s="43">
        <f>AT58-AP58</f>
        <v>46195.29</v>
      </c>
      <c r="AY58" s="27"/>
      <c r="AZ58" s="28">
        <f>AX58/AP58</f>
        <v>201.42709514258306</v>
      </c>
    </row>
    <row r="60" spans="1:52" ht="12">
      <c r="A60" s="14" t="s">
        <v>4</v>
      </c>
      <c r="B60" s="14" t="s">
        <v>80</v>
      </c>
      <c r="C60" s="2"/>
      <c r="D60" s="3"/>
      <c r="E60" s="3"/>
      <c r="F60" s="38"/>
      <c r="G60" s="4"/>
      <c r="H60" s="5"/>
      <c r="I60" s="4"/>
      <c r="J60" s="38"/>
      <c r="K60" s="4"/>
      <c r="L60" s="5"/>
      <c r="M60" s="4"/>
      <c r="N60" s="38"/>
      <c r="O60" s="4"/>
      <c r="P60" s="5"/>
      <c r="Q60" s="4"/>
      <c r="R60" s="38"/>
      <c r="S60" s="4"/>
      <c r="T60" s="5"/>
      <c r="U60" s="4"/>
      <c r="V60" s="38"/>
      <c r="W60" s="4"/>
      <c r="X60" s="5"/>
      <c r="Y60" s="4"/>
      <c r="Z60" s="38"/>
      <c r="AA60" s="4"/>
      <c r="AB60" s="5"/>
      <c r="AC60" s="4"/>
      <c r="AD60" s="38"/>
      <c r="AE60" s="4"/>
      <c r="AF60" s="5"/>
      <c r="AG60" s="4"/>
      <c r="AH60" s="38"/>
      <c r="AI60" s="4"/>
      <c r="AJ60" s="5"/>
      <c r="AK60" s="4"/>
      <c r="AL60" s="38"/>
      <c r="AM60" s="4"/>
      <c r="AN60" s="5"/>
      <c r="AO60" s="4"/>
      <c r="AP60" s="41"/>
      <c r="AQ60" s="4"/>
      <c r="AR60" s="5"/>
      <c r="AS60" s="4"/>
      <c r="AT60" s="41"/>
      <c r="AU60" s="4"/>
      <c r="AV60" s="5"/>
      <c r="AW60" s="4"/>
      <c r="AX60" s="41"/>
      <c r="AY60" s="4"/>
      <c r="AZ60" s="5"/>
    </row>
    <row r="61" spans="1:52" ht="12">
      <c r="A61" s="16" t="s">
        <v>82</v>
      </c>
      <c r="B61" s="14"/>
      <c r="C61" s="2" t="s">
        <v>83</v>
      </c>
      <c r="D61" s="3"/>
      <c r="E61" s="3"/>
      <c r="F61" s="38">
        <v>0</v>
      </c>
      <c r="G61" s="4"/>
      <c r="H61" s="5">
        <f aca="true" t="shared" si="30" ref="H61:H68">F61/$F$32</f>
        <v>0</v>
      </c>
      <c r="I61" s="4"/>
      <c r="J61" s="38">
        <v>26870.44</v>
      </c>
      <c r="K61" s="4"/>
      <c r="L61" s="5">
        <f aca="true" t="shared" si="31" ref="L61:L68">J61/$J$32</f>
        <v>0.05084230045703017</v>
      </c>
      <c r="M61" s="4"/>
      <c r="N61" s="38">
        <f aca="true" t="shared" si="32" ref="N61:N67">J61-F61</f>
        <v>26870.44</v>
      </c>
      <c r="O61" s="4"/>
      <c r="P61" s="5">
        <v>1</v>
      </c>
      <c r="Q61" s="4"/>
      <c r="R61" s="38">
        <v>0</v>
      </c>
      <c r="S61" s="4"/>
      <c r="T61" s="5">
        <f aca="true" t="shared" si="33" ref="T61:T68">R61/$R$32</f>
        <v>0</v>
      </c>
      <c r="U61" s="4"/>
      <c r="V61" s="38">
        <v>26870.44</v>
      </c>
      <c r="W61" s="4"/>
      <c r="X61" s="5">
        <f aca="true" t="shared" si="34" ref="X61:X68">V61/$V$32</f>
        <v>0.07700593669653955</v>
      </c>
      <c r="Y61" s="4"/>
      <c r="Z61" s="38">
        <f aca="true" t="shared" si="35" ref="Z61:Z67">V61-R61</f>
        <v>26870.44</v>
      </c>
      <c r="AA61" s="4"/>
      <c r="AB61" s="5">
        <v>1</v>
      </c>
      <c r="AC61" s="4"/>
      <c r="AD61" s="38">
        <v>26870.44</v>
      </c>
      <c r="AE61" s="4"/>
      <c r="AF61" s="5">
        <f aca="true" t="shared" si="36" ref="AF61:AF68">AD61/$AD$32</f>
        <v>0.08623346511614995</v>
      </c>
      <c r="AG61" s="4"/>
      <c r="AH61" s="38">
        <v>26870.44</v>
      </c>
      <c r="AI61" s="4"/>
      <c r="AJ61" s="5">
        <f aca="true" t="shared" si="37" ref="AJ61:AJ68">AH61/$AH$32</f>
        <v>0.11079346988126572</v>
      </c>
      <c r="AK61" s="4"/>
      <c r="AL61" s="38">
        <f aca="true" t="shared" si="38" ref="AL61:AL67">AH61-AD61</f>
        <v>0</v>
      </c>
      <c r="AM61" s="4"/>
      <c r="AN61" s="5">
        <f>AL61/AD61</f>
        <v>0</v>
      </c>
      <c r="AO61" s="4"/>
      <c r="AP61" s="41">
        <f aca="true" t="shared" si="39" ref="AP61:AP67">F61+R61+AD61</f>
        <v>26870.44</v>
      </c>
      <c r="AQ61" s="4"/>
      <c r="AR61" s="5">
        <f aca="true" t="shared" si="40" ref="AR61:AR68">AP61/$AP$32</f>
        <v>0.019034799719499514</v>
      </c>
      <c r="AS61" s="4"/>
      <c r="AT61" s="41">
        <f aca="true" t="shared" si="41" ref="AT61:AT67">J61+V61+AH61</f>
        <v>80611.31999999999</v>
      </c>
      <c r="AU61" s="4"/>
      <c r="AV61" s="5">
        <f>AT61/AT32</f>
        <v>0.07197614534775322</v>
      </c>
      <c r="AW61" s="4"/>
      <c r="AX61" s="41">
        <f aca="true" t="shared" si="42" ref="AX61:AX67">AT61-AP61</f>
        <v>53740.87999999999</v>
      </c>
      <c r="AY61" s="4"/>
      <c r="AZ61" s="5">
        <f>AX61/AP61</f>
        <v>1.9999999999999998</v>
      </c>
    </row>
    <row r="62" spans="1:52" ht="12">
      <c r="A62" s="16" t="s">
        <v>84</v>
      </c>
      <c r="B62" s="14"/>
      <c r="C62" s="2" t="s">
        <v>85</v>
      </c>
      <c r="D62" s="3"/>
      <c r="E62" s="3"/>
      <c r="F62" s="38">
        <v>0</v>
      </c>
      <c r="G62" s="4"/>
      <c r="H62" s="5">
        <f t="shared" si="30"/>
        <v>0</v>
      </c>
      <c r="I62" s="4"/>
      <c r="J62" s="38">
        <v>0</v>
      </c>
      <c r="K62" s="4"/>
      <c r="L62" s="5">
        <f t="shared" si="31"/>
        <v>0</v>
      </c>
      <c r="M62" s="4"/>
      <c r="N62" s="38">
        <f t="shared" si="32"/>
        <v>0</v>
      </c>
      <c r="O62" s="4"/>
      <c r="P62" s="5">
        <v>0</v>
      </c>
      <c r="Q62" s="4"/>
      <c r="R62" s="38">
        <v>0</v>
      </c>
      <c r="S62" s="4"/>
      <c r="T62" s="5">
        <f t="shared" si="33"/>
        <v>0</v>
      </c>
      <c r="U62" s="4"/>
      <c r="V62" s="38">
        <v>0</v>
      </c>
      <c r="W62" s="4"/>
      <c r="X62" s="5">
        <f t="shared" si="34"/>
        <v>0</v>
      </c>
      <c r="Y62" s="4"/>
      <c r="Z62" s="38">
        <f t="shared" si="35"/>
        <v>0</v>
      </c>
      <c r="AA62" s="4"/>
      <c r="AB62" s="5">
        <v>0</v>
      </c>
      <c r="AC62" s="4"/>
      <c r="AD62" s="38">
        <v>0</v>
      </c>
      <c r="AE62" s="4"/>
      <c r="AF62" s="5">
        <f t="shared" si="36"/>
        <v>0</v>
      </c>
      <c r="AG62" s="4"/>
      <c r="AH62" s="38">
        <v>0</v>
      </c>
      <c r="AI62" s="4"/>
      <c r="AJ62" s="5">
        <f t="shared" si="37"/>
        <v>0</v>
      </c>
      <c r="AK62" s="4"/>
      <c r="AL62" s="38">
        <f t="shared" si="38"/>
        <v>0</v>
      </c>
      <c r="AM62" s="4"/>
      <c r="AN62" s="5">
        <v>0</v>
      </c>
      <c r="AO62" s="4"/>
      <c r="AP62" s="41">
        <f t="shared" si="39"/>
        <v>0</v>
      </c>
      <c r="AQ62" s="4"/>
      <c r="AR62" s="5">
        <f t="shared" si="40"/>
        <v>0</v>
      </c>
      <c r="AS62" s="4"/>
      <c r="AT62" s="41">
        <f t="shared" si="41"/>
        <v>0</v>
      </c>
      <c r="AU62" s="4"/>
      <c r="AV62" s="5">
        <f>AT62/AT32</f>
        <v>0</v>
      </c>
      <c r="AW62" s="4"/>
      <c r="AX62" s="41">
        <f t="shared" si="42"/>
        <v>0</v>
      </c>
      <c r="AY62" s="4"/>
      <c r="AZ62" s="5">
        <v>0</v>
      </c>
    </row>
    <row r="63" spans="1:52" ht="12">
      <c r="A63" s="16" t="s">
        <v>86</v>
      </c>
      <c r="B63" s="14"/>
      <c r="C63" s="2" t="s">
        <v>87</v>
      </c>
      <c r="D63" s="3"/>
      <c r="E63" s="3"/>
      <c r="F63" s="38">
        <v>9428.66</v>
      </c>
      <c r="G63" s="4"/>
      <c r="H63" s="5">
        <f t="shared" si="30"/>
        <v>0.015276367456337042</v>
      </c>
      <c r="I63" s="4"/>
      <c r="J63" s="38">
        <v>16007.78</v>
      </c>
      <c r="K63" s="4"/>
      <c r="L63" s="5">
        <f t="shared" si="31"/>
        <v>0.03028876194100426</v>
      </c>
      <c r="M63" s="4"/>
      <c r="N63" s="38">
        <f t="shared" si="32"/>
        <v>6579.120000000001</v>
      </c>
      <c r="O63" s="4"/>
      <c r="P63" s="5">
        <f>N63/F63</f>
        <v>0.697778899652761</v>
      </c>
      <c r="Q63" s="4"/>
      <c r="R63" s="38">
        <v>9279.75</v>
      </c>
      <c r="S63" s="4"/>
      <c r="T63" s="5">
        <f t="shared" si="33"/>
        <v>0.0192190413805807</v>
      </c>
      <c r="U63" s="4"/>
      <c r="V63" s="38">
        <v>8972.07</v>
      </c>
      <c r="W63" s="4"/>
      <c r="X63" s="5">
        <f t="shared" si="34"/>
        <v>0.025712368478406813</v>
      </c>
      <c r="Y63" s="4"/>
      <c r="Z63" s="38">
        <f t="shared" si="35"/>
        <v>-307.6800000000003</v>
      </c>
      <c r="AA63" s="4"/>
      <c r="AB63" s="5">
        <f>Z63/R63</f>
        <v>-0.033156065626768</v>
      </c>
      <c r="AC63" s="4"/>
      <c r="AD63" s="38">
        <v>9266.04</v>
      </c>
      <c r="AE63" s="4"/>
      <c r="AF63" s="5">
        <f t="shared" si="36"/>
        <v>0.029736868361844845</v>
      </c>
      <c r="AG63" s="4"/>
      <c r="AH63" s="38">
        <v>1779.73</v>
      </c>
      <c r="AI63" s="4"/>
      <c r="AJ63" s="5">
        <f t="shared" si="37"/>
        <v>0.007338266963688911</v>
      </c>
      <c r="AK63" s="4"/>
      <c r="AL63" s="38">
        <f t="shared" si="38"/>
        <v>-7486.310000000001</v>
      </c>
      <c r="AM63" s="4"/>
      <c r="AN63" s="5">
        <f>AL63/AD63</f>
        <v>-0.8079298168365343</v>
      </c>
      <c r="AO63" s="4"/>
      <c r="AP63" s="41">
        <f t="shared" si="39"/>
        <v>27974.45</v>
      </c>
      <c r="AQ63" s="4"/>
      <c r="AR63" s="5">
        <f t="shared" si="40"/>
        <v>0.01981687136545413</v>
      </c>
      <c r="AS63" s="4"/>
      <c r="AT63" s="41">
        <f t="shared" si="41"/>
        <v>26759.579999999998</v>
      </c>
      <c r="AU63" s="4"/>
      <c r="AV63" s="5">
        <f>AT63/AT32</f>
        <v>0.023893063896296828</v>
      </c>
      <c r="AW63" s="4"/>
      <c r="AX63" s="41">
        <f t="shared" si="42"/>
        <v>-1214.8700000000026</v>
      </c>
      <c r="AY63" s="4"/>
      <c r="AZ63" s="5">
        <f aca="true" t="shared" si="43" ref="AZ63:AZ68">AX63/AP63</f>
        <v>-0.04342784219171432</v>
      </c>
    </row>
    <row r="64" spans="1:52" ht="12">
      <c r="A64" s="16" t="s">
        <v>88</v>
      </c>
      <c r="B64" s="14"/>
      <c r="C64" s="2" t="s">
        <v>89</v>
      </c>
      <c r="D64" s="3"/>
      <c r="E64" s="3"/>
      <c r="F64" s="38">
        <v>1425.87</v>
      </c>
      <c r="G64" s="4"/>
      <c r="H64" s="5">
        <f t="shared" si="30"/>
        <v>0.0023102025171092494</v>
      </c>
      <c r="I64" s="4"/>
      <c r="J64" s="38">
        <v>1505.34</v>
      </c>
      <c r="K64" s="4"/>
      <c r="L64" s="5">
        <f t="shared" si="31"/>
        <v>0.0028482953226663128</v>
      </c>
      <c r="M64" s="4"/>
      <c r="N64" s="38">
        <f t="shared" si="32"/>
        <v>79.47000000000003</v>
      </c>
      <c r="O64" s="4"/>
      <c r="P64" s="5">
        <f>N64/F64</f>
        <v>0.05573439373855964</v>
      </c>
      <c r="Q64" s="4"/>
      <c r="R64" s="38">
        <v>1446.03</v>
      </c>
      <c r="S64" s="4"/>
      <c r="T64" s="5">
        <f t="shared" si="33"/>
        <v>0.00299483395647093</v>
      </c>
      <c r="U64" s="4"/>
      <c r="V64" s="38">
        <v>3086.59</v>
      </c>
      <c r="W64" s="4"/>
      <c r="X64" s="5">
        <f t="shared" si="34"/>
        <v>0.008845621960346464</v>
      </c>
      <c r="Y64" s="4"/>
      <c r="Z64" s="38">
        <f t="shared" si="35"/>
        <v>1640.5600000000002</v>
      </c>
      <c r="AA64" s="4"/>
      <c r="AB64" s="5">
        <f>Z64/R64</f>
        <v>1.1345269461906047</v>
      </c>
      <c r="AC64" s="4"/>
      <c r="AD64" s="38">
        <v>1455.37</v>
      </c>
      <c r="AE64" s="4"/>
      <c r="AF64" s="5">
        <f t="shared" si="36"/>
        <v>0.004670619391647146</v>
      </c>
      <c r="AG64" s="4"/>
      <c r="AH64" s="38">
        <v>1577.61</v>
      </c>
      <c r="AI64" s="4"/>
      <c r="AJ64" s="5">
        <f t="shared" si="37"/>
        <v>0.0065048762141365615</v>
      </c>
      <c r="AK64" s="4"/>
      <c r="AL64" s="38">
        <f t="shared" si="38"/>
        <v>122.24000000000001</v>
      </c>
      <c r="AM64" s="4"/>
      <c r="AN64" s="5">
        <f>AL64/AD64</f>
        <v>0.08399238681572385</v>
      </c>
      <c r="AO64" s="4"/>
      <c r="AP64" s="41">
        <f t="shared" si="39"/>
        <v>4327.2699999999995</v>
      </c>
      <c r="AQ64" s="4"/>
      <c r="AR64" s="5">
        <f t="shared" si="40"/>
        <v>0.003065402642539484</v>
      </c>
      <c r="AS64" s="4"/>
      <c r="AT64" s="41">
        <f t="shared" si="41"/>
        <v>6169.54</v>
      </c>
      <c r="AU64" s="4"/>
      <c r="AV64" s="5">
        <f>AT64/AT32</f>
        <v>0.0055086519829817635</v>
      </c>
      <c r="AW64" s="4"/>
      <c r="AX64" s="41">
        <f t="shared" si="42"/>
        <v>1842.2700000000004</v>
      </c>
      <c r="AY64" s="4"/>
      <c r="AZ64" s="5">
        <f t="shared" si="43"/>
        <v>0.42573493218588176</v>
      </c>
    </row>
    <row r="65" spans="1:52" ht="12">
      <c r="A65" s="16" t="s">
        <v>90</v>
      </c>
      <c r="B65" s="14"/>
      <c r="C65" s="2" t="s">
        <v>91</v>
      </c>
      <c r="D65" s="3"/>
      <c r="E65" s="3"/>
      <c r="F65" s="38">
        <v>0</v>
      </c>
      <c r="G65" s="4"/>
      <c r="H65" s="5">
        <f t="shared" si="30"/>
        <v>0</v>
      </c>
      <c r="I65" s="4"/>
      <c r="J65" s="38">
        <v>0</v>
      </c>
      <c r="K65" s="4"/>
      <c r="L65" s="5">
        <f t="shared" si="31"/>
        <v>0</v>
      </c>
      <c r="M65" s="4"/>
      <c r="N65" s="38">
        <f t="shared" si="32"/>
        <v>0</v>
      </c>
      <c r="O65" s="4"/>
      <c r="P65" s="5">
        <v>0</v>
      </c>
      <c r="Q65" s="4"/>
      <c r="R65" s="38">
        <v>25</v>
      </c>
      <c r="S65" s="4"/>
      <c r="T65" s="5">
        <f t="shared" si="33"/>
        <v>5.1776829603655006E-05</v>
      </c>
      <c r="U65" s="4"/>
      <c r="V65" s="38">
        <v>0</v>
      </c>
      <c r="W65" s="4"/>
      <c r="X65" s="5">
        <f t="shared" si="34"/>
        <v>0</v>
      </c>
      <c r="Y65" s="4"/>
      <c r="Z65" s="38">
        <f t="shared" si="35"/>
        <v>-25</v>
      </c>
      <c r="AA65" s="4"/>
      <c r="AB65" s="5">
        <f>Z65/R65</f>
        <v>-1</v>
      </c>
      <c r="AC65" s="4"/>
      <c r="AD65" s="38">
        <v>0</v>
      </c>
      <c r="AE65" s="4"/>
      <c r="AF65" s="5">
        <f t="shared" si="36"/>
        <v>0</v>
      </c>
      <c r="AG65" s="4"/>
      <c r="AH65" s="38">
        <v>0</v>
      </c>
      <c r="AI65" s="4"/>
      <c r="AJ65" s="5">
        <f t="shared" si="37"/>
        <v>0</v>
      </c>
      <c r="AK65" s="4"/>
      <c r="AL65" s="38">
        <f t="shared" si="38"/>
        <v>0</v>
      </c>
      <c r="AM65" s="4"/>
      <c r="AN65" s="5">
        <v>0</v>
      </c>
      <c r="AO65" s="4"/>
      <c r="AP65" s="41">
        <f t="shared" si="39"/>
        <v>25</v>
      </c>
      <c r="AQ65" s="4"/>
      <c r="AR65" s="5">
        <f t="shared" si="40"/>
        <v>1.7709795335970974E-05</v>
      </c>
      <c r="AS65" s="4"/>
      <c r="AT65" s="41">
        <f t="shared" si="41"/>
        <v>0</v>
      </c>
      <c r="AU65" s="4"/>
      <c r="AV65" s="5">
        <f>AT65/AT32</f>
        <v>0</v>
      </c>
      <c r="AW65" s="4"/>
      <c r="AX65" s="41">
        <f t="shared" si="42"/>
        <v>-25</v>
      </c>
      <c r="AY65" s="4"/>
      <c r="AZ65" s="5">
        <f t="shared" si="43"/>
        <v>-1</v>
      </c>
    </row>
    <row r="66" spans="1:52" ht="12">
      <c r="A66" s="16" t="s">
        <v>92</v>
      </c>
      <c r="B66" s="14"/>
      <c r="C66" s="2" t="s">
        <v>93</v>
      </c>
      <c r="D66" s="3"/>
      <c r="E66" s="3"/>
      <c r="F66" s="38">
        <v>11433.1</v>
      </c>
      <c r="G66" s="4"/>
      <c r="H66" s="5">
        <f t="shared" si="30"/>
        <v>0.018523972310492375</v>
      </c>
      <c r="I66" s="4"/>
      <c r="J66" s="38">
        <v>0</v>
      </c>
      <c r="K66" s="4"/>
      <c r="L66" s="5">
        <f t="shared" si="31"/>
        <v>0</v>
      </c>
      <c r="M66" s="4"/>
      <c r="N66" s="38">
        <f t="shared" si="32"/>
        <v>-11433.1</v>
      </c>
      <c r="O66" s="4"/>
      <c r="P66" s="5">
        <f>N66/F66</f>
        <v>-1</v>
      </c>
      <c r="Q66" s="4"/>
      <c r="R66" s="38">
        <v>0</v>
      </c>
      <c r="S66" s="4"/>
      <c r="T66" s="5">
        <f t="shared" si="33"/>
        <v>0</v>
      </c>
      <c r="U66" s="4"/>
      <c r="V66" s="38">
        <v>0</v>
      </c>
      <c r="W66" s="4"/>
      <c r="X66" s="5">
        <f t="shared" si="34"/>
        <v>0</v>
      </c>
      <c r="Y66" s="4"/>
      <c r="Z66" s="38">
        <f t="shared" si="35"/>
        <v>0</v>
      </c>
      <c r="AA66" s="4"/>
      <c r="AB66" s="5">
        <v>0</v>
      </c>
      <c r="AC66" s="4"/>
      <c r="AD66" s="38">
        <v>385.9</v>
      </c>
      <c r="AE66" s="4"/>
      <c r="AF66" s="5">
        <f t="shared" si="36"/>
        <v>0.001238442473897795</v>
      </c>
      <c r="AG66" s="4"/>
      <c r="AH66" s="38">
        <v>0</v>
      </c>
      <c r="AI66" s="4"/>
      <c r="AJ66" s="5">
        <f t="shared" si="37"/>
        <v>0</v>
      </c>
      <c r="AK66" s="4"/>
      <c r="AL66" s="38">
        <f t="shared" si="38"/>
        <v>-385.9</v>
      </c>
      <c r="AM66" s="4"/>
      <c r="AN66" s="5">
        <f>AL66/AD66</f>
        <v>-1</v>
      </c>
      <c r="AO66" s="4"/>
      <c r="AP66" s="41">
        <f t="shared" si="39"/>
        <v>11819</v>
      </c>
      <c r="AQ66" s="4"/>
      <c r="AR66" s="5">
        <f t="shared" si="40"/>
        <v>0.008372482843033636</v>
      </c>
      <c r="AS66" s="4"/>
      <c r="AT66" s="41">
        <f t="shared" si="41"/>
        <v>0</v>
      </c>
      <c r="AU66" s="4"/>
      <c r="AV66" s="5">
        <f>AT66/AT32</f>
        <v>0</v>
      </c>
      <c r="AW66" s="4"/>
      <c r="AX66" s="41">
        <f t="shared" si="42"/>
        <v>-11819</v>
      </c>
      <c r="AY66" s="4"/>
      <c r="AZ66" s="5">
        <f t="shared" si="43"/>
        <v>-1</v>
      </c>
    </row>
    <row r="67" spans="1:52" ht="12">
      <c r="A67" s="16" t="s">
        <v>94</v>
      </c>
      <c r="B67" s="14"/>
      <c r="C67" s="2" t="s">
        <v>0</v>
      </c>
      <c r="D67" s="23" t="e">
        <f>#REF!</f>
        <v>#REF!</v>
      </c>
      <c r="E67" s="24" t="e">
        <f>#REF!</f>
        <v>#REF!</v>
      </c>
      <c r="F67" s="38">
        <v>2320</v>
      </c>
      <c r="G67" s="4"/>
      <c r="H67" s="5">
        <f t="shared" si="30"/>
        <v>0.003758876924048798</v>
      </c>
      <c r="I67" s="4"/>
      <c r="J67" s="38">
        <v>18179.11</v>
      </c>
      <c r="K67" s="4"/>
      <c r="L67" s="5">
        <f t="shared" si="31"/>
        <v>0.03439719530686516</v>
      </c>
      <c r="M67" s="4"/>
      <c r="N67" s="38">
        <f t="shared" si="32"/>
        <v>15859.11</v>
      </c>
      <c r="O67" s="4"/>
      <c r="P67" s="5">
        <f>N67/F67</f>
        <v>6.83582327586207</v>
      </c>
      <c r="Q67" s="4"/>
      <c r="R67" s="38">
        <v>4800</v>
      </c>
      <c r="S67" s="4"/>
      <c r="T67" s="5">
        <f t="shared" si="33"/>
        <v>0.009941151283901762</v>
      </c>
      <c r="U67" s="4"/>
      <c r="V67" s="38">
        <v>4325</v>
      </c>
      <c r="W67" s="4"/>
      <c r="X67" s="5">
        <f t="shared" si="34"/>
        <v>0.012394686362133762</v>
      </c>
      <c r="Y67" s="4"/>
      <c r="Z67" s="38">
        <f t="shared" si="35"/>
        <v>-475</v>
      </c>
      <c r="AA67" s="4"/>
      <c r="AB67" s="5">
        <f>Z67/R67</f>
        <v>-0.09895833333333333</v>
      </c>
      <c r="AC67" s="4"/>
      <c r="AD67" s="38">
        <v>4800</v>
      </c>
      <c r="AE67" s="4"/>
      <c r="AF67" s="5">
        <f t="shared" si="36"/>
        <v>0.015404311673255807</v>
      </c>
      <c r="AG67" s="4"/>
      <c r="AH67" s="38">
        <v>4000</v>
      </c>
      <c r="AI67" s="4"/>
      <c r="AJ67" s="5">
        <f t="shared" si="37"/>
        <v>0.016492989304420134</v>
      </c>
      <c r="AK67" s="4"/>
      <c r="AL67" s="38">
        <f t="shared" si="38"/>
        <v>-800</v>
      </c>
      <c r="AM67" s="4"/>
      <c r="AN67" s="5">
        <f>AL67/AD67</f>
        <v>-0.16666666666666666</v>
      </c>
      <c r="AO67" s="4"/>
      <c r="AP67" s="41">
        <f t="shared" si="39"/>
        <v>11920</v>
      </c>
      <c r="AQ67" s="4"/>
      <c r="AR67" s="5">
        <f t="shared" si="40"/>
        <v>0.00844403041619096</v>
      </c>
      <c r="AS67" s="4"/>
      <c r="AT67" s="41">
        <f t="shared" si="41"/>
        <v>26504.11</v>
      </c>
      <c r="AU67" s="4"/>
      <c r="AV67" s="5">
        <f>AT67/AT32</f>
        <v>0.023664960128091685</v>
      </c>
      <c r="AW67" s="4"/>
      <c r="AX67" s="41">
        <f t="shared" si="42"/>
        <v>14584.11</v>
      </c>
      <c r="AY67" s="4"/>
      <c r="AZ67" s="5">
        <f t="shared" si="43"/>
        <v>1.2234991610738255</v>
      </c>
    </row>
    <row r="68" spans="1:52" s="34" customFormat="1" ht="12">
      <c r="A68" s="14"/>
      <c r="B68" s="26" t="s">
        <v>81</v>
      </c>
      <c r="C68" s="26"/>
      <c r="D68" s="37"/>
      <c r="E68" s="37"/>
      <c r="F68" s="43">
        <f>SUM(F61:F67)</f>
        <v>24607.629999999997</v>
      </c>
      <c r="G68" s="27"/>
      <c r="H68" s="28">
        <f t="shared" si="30"/>
        <v>0.039869419207987464</v>
      </c>
      <c r="I68" s="27"/>
      <c r="J68" s="43">
        <f>SUM(J61:J67)</f>
        <v>62562.67</v>
      </c>
      <c r="K68" s="27"/>
      <c r="L68" s="28">
        <f t="shared" si="31"/>
        <v>0.1183765530275659</v>
      </c>
      <c r="M68" s="27"/>
      <c r="N68" s="43">
        <f>SUM(N61:N67)</f>
        <v>37955.04</v>
      </c>
      <c r="O68" s="27"/>
      <c r="P68" s="28">
        <f>N68/F68</f>
        <v>1.5424094071635508</v>
      </c>
      <c r="Q68" s="27"/>
      <c r="R68" s="43">
        <f>SUM(R61:R67)</f>
        <v>15550.78</v>
      </c>
      <c r="S68" s="27"/>
      <c r="T68" s="28">
        <f t="shared" si="33"/>
        <v>0.03220680345055705</v>
      </c>
      <c r="U68" s="27"/>
      <c r="V68" s="43">
        <f>SUM(V61:V67)</f>
        <v>43254.09999999999</v>
      </c>
      <c r="W68" s="27"/>
      <c r="X68" s="28">
        <f t="shared" si="34"/>
        <v>0.12395861349742657</v>
      </c>
      <c r="Y68" s="27"/>
      <c r="Z68" s="43">
        <f>SUM(Z61:Z67)</f>
        <v>27703.32</v>
      </c>
      <c r="AA68" s="27"/>
      <c r="AB68" s="28">
        <f>Z68/R68</f>
        <v>1.781474626996202</v>
      </c>
      <c r="AC68" s="27"/>
      <c r="AD68" s="43">
        <f>SUM(AD61:AD67)</f>
        <v>42777.75</v>
      </c>
      <c r="AE68" s="27"/>
      <c r="AF68" s="28">
        <f t="shared" si="36"/>
        <v>0.13728370701679554</v>
      </c>
      <c r="AG68" s="27"/>
      <c r="AH68" s="43">
        <f>SUM(AH61:AH67)</f>
        <v>34227.78</v>
      </c>
      <c r="AI68" s="27"/>
      <c r="AJ68" s="28">
        <f t="shared" si="37"/>
        <v>0.14112960236351133</v>
      </c>
      <c r="AK68" s="27"/>
      <c r="AL68" s="43">
        <f>SUM(AL61:AL67)</f>
        <v>-8549.970000000001</v>
      </c>
      <c r="AM68" s="27"/>
      <c r="AN68" s="28">
        <f>AL68/AD68</f>
        <v>-0.1998695583568561</v>
      </c>
      <c r="AO68" s="27"/>
      <c r="AP68" s="43">
        <f>SUM(AP61:AP67)</f>
        <v>82936.16</v>
      </c>
      <c r="AQ68" s="27"/>
      <c r="AR68" s="28">
        <f t="shared" si="40"/>
        <v>0.058751296782053694</v>
      </c>
      <c r="AS68" s="27"/>
      <c r="AT68" s="43">
        <f>SUM(AT61:AT67)</f>
        <v>140044.55</v>
      </c>
      <c r="AU68" s="27"/>
      <c r="AV68" s="28">
        <f>AT68/AT32</f>
        <v>0.12504282135512348</v>
      </c>
      <c r="AW68" s="27"/>
      <c r="AX68" s="43">
        <f>SUM(AX61:AX67)</f>
        <v>57108.389999999985</v>
      </c>
      <c r="AY68" s="27"/>
      <c r="AZ68" s="28">
        <f t="shared" si="43"/>
        <v>0.6885825193739376</v>
      </c>
    </row>
    <row r="69" ht="12">
      <c r="A69" s="14"/>
    </row>
    <row r="70" spans="1:52" ht="12">
      <c r="A70" s="16"/>
      <c r="B70" s="14"/>
      <c r="C70" s="2" t="s">
        <v>103</v>
      </c>
      <c r="D70" s="3"/>
      <c r="E70" s="3"/>
      <c r="F70" s="38">
        <v>10275.86</v>
      </c>
      <c r="G70" s="4"/>
      <c r="H70" s="5">
        <f>F70/$F$32</f>
        <v>0.01664900561584314</v>
      </c>
      <c r="I70" s="4"/>
      <c r="J70" s="38">
        <v>7850</v>
      </c>
      <c r="K70" s="4"/>
      <c r="L70" s="5">
        <f>J70/$J$32</f>
        <v>0.014853201458096215</v>
      </c>
      <c r="M70" s="4"/>
      <c r="N70" s="38">
        <f>J70-F70</f>
        <v>-2425.8600000000006</v>
      </c>
      <c r="O70" s="4"/>
      <c r="P70" s="5">
        <f>N70/F70</f>
        <v>-0.23607367169268562</v>
      </c>
      <c r="Q70" s="4"/>
      <c r="R70" s="38">
        <v>7915.4</v>
      </c>
      <c r="S70" s="4"/>
      <c r="T70" s="5">
        <f>R70/$R$32</f>
        <v>0.016393372681790832</v>
      </c>
      <c r="U70" s="4"/>
      <c r="V70" s="38">
        <v>5945</v>
      </c>
      <c r="W70" s="4"/>
      <c r="X70" s="5">
        <f>V70/$V$32</f>
        <v>0.0170373203289908</v>
      </c>
      <c r="Y70" s="4"/>
      <c r="Z70" s="38">
        <f>V70-R70</f>
        <v>-1970.3999999999996</v>
      </c>
      <c r="AA70" s="4"/>
      <c r="AB70" s="5">
        <f>Z70/R70</f>
        <v>-0.24893246077267095</v>
      </c>
      <c r="AC70" s="4"/>
      <c r="AD70" s="38">
        <v>8207.81</v>
      </c>
      <c r="AE70" s="4"/>
      <c r="AF70" s="5">
        <f>AD70/$AD$32</f>
        <v>0.026340763207263695</v>
      </c>
      <c r="AG70" s="4"/>
      <c r="AH70" s="38">
        <v>7600</v>
      </c>
      <c r="AI70" s="4"/>
      <c r="AJ70" s="5">
        <f>AH70/$AH$32</f>
        <v>0.03133667967839825</v>
      </c>
      <c r="AK70" s="4"/>
      <c r="AL70" s="38">
        <f>AH70-AD70</f>
        <v>-607.8099999999995</v>
      </c>
      <c r="AM70" s="4"/>
      <c r="AN70" s="5">
        <f>AL70/AD70</f>
        <v>-0.07405264010740983</v>
      </c>
      <c r="AO70" s="4"/>
      <c r="AP70" s="41">
        <f>F70+R70+AD70</f>
        <v>26399.07</v>
      </c>
      <c r="AQ70" s="4"/>
      <c r="AR70" s="5">
        <f>AP70/$AP$32</f>
        <v>0.01870088507039885</v>
      </c>
      <c r="AS70" s="4"/>
      <c r="AT70" s="41">
        <f>J70+V70+AH70</f>
        <v>21395</v>
      </c>
      <c r="AU70" s="4"/>
      <c r="AV70" s="5">
        <f>AT70/AT32</f>
        <v>0.01910314369886488</v>
      </c>
      <c r="AW70" s="4"/>
      <c r="AX70" s="41">
        <f>AT70-AP70</f>
        <v>-5004.07</v>
      </c>
      <c r="AY70" s="4"/>
      <c r="AZ70" s="5">
        <f>AX70/AP70</f>
        <v>-0.18955478355866323</v>
      </c>
    </row>
    <row r="71" spans="1:52" ht="12">
      <c r="A71" s="16"/>
      <c r="B71" s="14"/>
      <c r="C71" s="2" t="s">
        <v>95</v>
      </c>
      <c r="D71" s="3"/>
      <c r="E71" s="3"/>
      <c r="F71" s="38">
        <v>0</v>
      </c>
      <c r="G71" s="4"/>
      <c r="H71" s="5">
        <f>F71/$F$32</f>
        <v>0</v>
      </c>
      <c r="I71" s="4"/>
      <c r="J71" s="38">
        <v>0</v>
      </c>
      <c r="K71" s="4"/>
      <c r="L71" s="5">
        <f>J71/$J$32</f>
        <v>0</v>
      </c>
      <c r="M71" s="4"/>
      <c r="N71" s="38">
        <f>J71-F71</f>
        <v>0</v>
      </c>
      <c r="O71" s="4"/>
      <c r="P71" s="5">
        <v>0</v>
      </c>
      <c r="Q71" s="4"/>
      <c r="R71" s="38">
        <v>0</v>
      </c>
      <c r="S71" s="4"/>
      <c r="T71" s="5">
        <f>R71/$R$32</f>
        <v>0</v>
      </c>
      <c r="U71" s="4"/>
      <c r="V71" s="38">
        <v>0</v>
      </c>
      <c r="W71" s="4"/>
      <c r="X71" s="5">
        <f>V71/$V$32</f>
        <v>0</v>
      </c>
      <c r="Y71" s="4"/>
      <c r="Z71" s="38">
        <f>V71-R71</f>
        <v>0</v>
      </c>
      <c r="AA71" s="4"/>
      <c r="AB71" s="5">
        <v>0</v>
      </c>
      <c r="AC71" s="4"/>
      <c r="AD71" s="38">
        <v>0</v>
      </c>
      <c r="AE71" s="4"/>
      <c r="AF71" s="5">
        <f>AD71/$AD$32</f>
        <v>0</v>
      </c>
      <c r="AG71" s="4"/>
      <c r="AH71" s="38">
        <v>0</v>
      </c>
      <c r="AI71" s="4"/>
      <c r="AJ71" s="5">
        <f>AH71/$AH$32</f>
        <v>0</v>
      </c>
      <c r="AK71" s="4"/>
      <c r="AL71" s="38">
        <f>AH71-AD71</f>
        <v>0</v>
      </c>
      <c r="AM71" s="4"/>
      <c r="AN71" s="5">
        <v>0</v>
      </c>
      <c r="AO71" s="4"/>
      <c r="AP71" s="41">
        <f>F71+R71+AD71</f>
        <v>0</v>
      </c>
      <c r="AQ71" s="4"/>
      <c r="AR71" s="5">
        <f>AP71/$AP$32</f>
        <v>0</v>
      </c>
      <c r="AS71" s="4"/>
      <c r="AT71" s="41">
        <f>J71+V71+AH71</f>
        <v>0</v>
      </c>
      <c r="AU71" s="4"/>
      <c r="AV71" s="5">
        <f>AT71/AT32</f>
        <v>0</v>
      </c>
      <c r="AW71" s="4"/>
      <c r="AX71" s="41">
        <f>AT71-AP71</f>
        <v>0</v>
      </c>
      <c r="AY71" s="4"/>
      <c r="AZ71" s="5">
        <v>0</v>
      </c>
    </row>
    <row r="72" spans="1:52" s="34" customFormat="1" ht="12">
      <c r="A72" s="14"/>
      <c r="B72" s="26" t="s">
        <v>96</v>
      </c>
      <c r="C72" s="26"/>
      <c r="D72" s="37"/>
      <c r="E72" s="37"/>
      <c r="F72" s="43">
        <f>SUM(F70:F71)</f>
        <v>10275.86</v>
      </c>
      <c r="G72" s="27"/>
      <c r="H72" s="28">
        <f>F72/$F$32</f>
        <v>0.01664900561584314</v>
      </c>
      <c r="I72" s="27"/>
      <c r="J72" s="43">
        <f>SUM(J70:J71)</f>
        <v>7850</v>
      </c>
      <c r="K72" s="27"/>
      <c r="L72" s="28">
        <f>J72/$J$32</f>
        <v>0.014853201458096215</v>
      </c>
      <c r="M72" s="27"/>
      <c r="N72" s="43">
        <f>SUM(N70:N71)</f>
        <v>-2425.8600000000006</v>
      </c>
      <c r="O72" s="27"/>
      <c r="P72" s="28">
        <f>N72/F72</f>
        <v>-0.23607367169268562</v>
      </c>
      <c r="Q72" s="27"/>
      <c r="R72" s="43">
        <f>SUM(R70:R71)</f>
        <v>7915.4</v>
      </c>
      <c r="S72" s="27"/>
      <c r="T72" s="28">
        <f>R72/$R$32</f>
        <v>0.016393372681790832</v>
      </c>
      <c r="U72" s="27"/>
      <c r="V72" s="43">
        <f>SUM(V70:V71)</f>
        <v>5945</v>
      </c>
      <c r="W72" s="27"/>
      <c r="X72" s="28">
        <f>V72/$V$32</f>
        <v>0.0170373203289908</v>
      </c>
      <c r="Y72" s="27"/>
      <c r="Z72" s="43">
        <f>SUM(Z70:Z71)</f>
        <v>-1970.3999999999996</v>
      </c>
      <c r="AA72" s="27"/>
      <c r="AB72" s="28">
        <f>Z72/R72</f>
        <v>-0.24893246077267095</v>
      </c>
      <c r="AC72" s="27"/>
      <c r="AD72" s="43">
        <f>SUM(AD70:AD71)</f>
        <v>8207.81</v>
      </c>
      <c r="AE72" s="27"/>
      <c r="AF72" s="28">
        <f>AD72/$AD$32</f>
        <v>0.026340763207263695</v>
      </c>
      <c r="AG72" s="27"/>
      <c r="AH72" s="43">
        <f>SUM(AH70:AH71)</f>
        <v>7600</v>
      </c>
      <c r="AI72" s="27"/>
      <c r="AJ72" s="28">
        <f>AH72/$AH$32</f>
        <v>0.03133667967839825</v>
      </c>
      <c r="AK72" s="27"/>
      <c r="AL72" s="43">
        <f>SUM(AL70:AL71)</f>
        <v>-607.8099999999995</v>
      </c>
      <c r="AM72" s="27"/>
      <c r="AN72" s="28">
        <f>AL72/AD72</f>
        <v>-0.07405264010740983</v>
      </c>
      <c r="AO72" s="27"/>
      <c r="AP72" s="43">
        <f>SUM(AP70:AP71)</f>
        <v>26399.07</v>
      </c>
      <c r="AQ72" s="27"/>
      <c r="AR72" s="28">
        <f>AP72/$AP$32</f>
        <v>0.01870088507039885</v>
      </c>
      <c r="AS72" s="27"/>
      <c r="AT72" s="43">
        <f>SUM(AT70:AT71)</f>
        <v>21395</v>
      </c>
      <c r="AU72" s="27"/>
      <c r="AV72" s="28">
        <f>AT72/AT32</f>
        <v>0.01910314369886488</v>
      </c>
      <c r="AW72" s="27"/>
      <c r="AX72" s="43">
        <f>SUM(AX70:AX71)</f>
        <v>-5004.07</v>
      </c>
      <c r="AY72" s="27"/>
      <c r="AZ72" s="28">
        <f>AX72/AP72</f>
        <v>-0.18955478355866323</v>
      </c>
    </row>
    <row r="73" spans="2:52" ht="12">
      <c r="B73" s="14"/>
      <c r="C73" s="2"/>
      <c r="D73" s="3"/>
      <c r="E73" s="3"/>
      <c r="F73" s="38"/>
      <c r="G73" s="4"/>
      <c r="H73" s="5"/>
      <c r="I73" s="4"/>
      <c r="J73" s="38"/>
      <c r="K73" s="4"/>
      <c r="L73" s="5"/>
      <c r="M73" s="4"/>
      <c r="N73" s="38"/>
      <c r="O73" s="4"/>
      <c r="P73" s="5"/>
      <c r="Q73" s="4"/>
      <c r="R73" s="38"/>
      <c r="S73" s="4"/>
      <c r="T73" s="5"/>
      <c r="U73" s="4"/>
      <c r="V73" s="38"/>
      <c r="W73" s="4"/>
      <c r="X73" s="5"/>
      <c r="Y73" s="4"/>
      <c r="Z73" s="38"/>
      <c r="AA73" s="4"/>
      <c r="AB73" s="5"/>
      <c r="AC73" s="4"/>
      <c r="AD73" s="38"/>
      <c r="AE73" s="4"/>
      <c r="AF73" s="5"/>
      <c r="AG73" s="4"/>
      <c r="AH73" s="38"/>
      <c r="AI73" s="4"/>
      <c r="AJ73" s="5"/>
      <c r="AK73" s="4"/>
      <c r="AL73" s="38"/>
      <c r="AM73" s="4"/>
      <c r="AN73" s="5"/>
      <c r="AO73" s="4"/>
      <c r="AP73" s="41"/>
      <c r="AQ73" s="4"/>
      <c r="AR73" s="5"/>
      <c r="AS73" s="4"/>
      <c r="AT73" s="41"/>
      <c r="AU73" s="4"/>
      <c r="AV73" s="5"/>
      <c r="AW73" s="4"/>
      <c r="AX73" s="41"/>
      <c r="AY73" s="4"/>
      <c r="AZ73" s="5"/>
    </row>
    <row r="74" spans="1:52" s="34" customFormat="1" ht="12">
      <c r="A74" s="14"/>
      <c r="B74" s="26" t="s">
        <v>97</v>
      </c>
      <c r="C74" s="26"/>
      <c r="D74" s="37"/>
      <c r="E74" s="37"/>
      <c r="F74" s="43">
        <f>F55-F58-F68-F72</f>
        <v>81491.85999999988</v>
      </c>
      <c r="G74" s="27"/>
      <c r="H74" s="28">
        <f>F74/$F$32</f>
        <v>0.13203356553957535</v>
      </c>
      <c r="I74" s="27"/>
      <c r="J74" s="43">
        <f>J55-J58-J68-J72</f>
        <v>-19822.73000000001</v>
      </c>
      <c r="K74" s="27"/>
      <c r="L74" s="28">
        <f>J74/$J$32</f>
        <v>-0.037507134030502896</v>
      </c>
      <c r="M74" s="27"/>
      <c r="N74" s="43">
        <f>J74-F74</f>
        <v>-101314.5899999999</v>
      </c>
      <c r="O74" s="27"/>
      <c r="P74" s="28">
        <f>N74/F74</f>
        <v>-1.2432479759328114</v>
      </c>
      <c r="Q74" s="27"/>
      <c r="R74" s="43">
        <f>R55-R58-R68-R72</f>
        <v>60955.79999999991</v>
      </c>
      <c r="S74" s="27"/>
      <c r="T74" s="28">
        <f>R74/$R$32</f>
        <v>0.12624392279817875</v>
      </c>
      <c r="U74" s="27"/>
      <c r="V74" s="43">
        <f>V55-V58-V68-V72</f>
        <v>-1461.370000000068</v>
      </c>
      <c r="W74" s="27"/>
      <c r="X74" s="28">
        <f>V74/$V$32</f>
        <v>-0.004188028395151968</v>
      </c>
      <c r="Y74" s="27"/>
      <c r="Z74" s="43">
        <f>V74-R74</f>
        <v>-62417.16999999998</v>
      </c>
      <c r="AA74" s="27"/>
      <c r="AB74" s="28">
        <f>Z74/R74</f>
        <v>-1.0239742567565362</v>
      </c>
      <c r="AC74" s="27"/>
      <c r="AD74" s="43">
        <f>AD55-AD58-AD68-AD72</f>
        <v>-47260.67999999999</v>
      </c>
      <c r="AE74" s="27"/>
      <c r="AF74" s="28">
        <f>AD74/$AD$32</f>
        <v>-0.15167046762708483</v>
      </c>
      <c r="AG74" s="27"/>
      <c r="AH74" s="43">
        <f>AH55-AH58-AH68-AH72</f>
        <v>-21688.539999999994</v>
      </c>
      <c r="AI74" s="27"/>
      <c r="AJ74" s="28">
        <f>AH74/$AH$32</f>
        <v>-0.08942721456212203</v>
      </c>
      <c r="AK74" s="27"/>
      <c r="AL74" s="43">
        <f>AH74-AD74</f>
        <v>25572.14</v>
      </c>
      <c r="AM74" s="27"/>
      <c r="AN74" s="28">
        <f>-AL74/AD74</f>
        <v>0.5410870093278388</v>
      </c>
      <c r="AO74" s="27"/>
      <c r="AP74" s="43">
        <f>F74+R74+AD74</f>
        <v>95186.9799999998</v>
      </c>
      <c r="AQ74" s="27"/>
      <c r="AR74" s="28">
        <f>AP74/$AP$32</f>
        <v>0.06742967737796636</v>
      </c>
      <c r="AS74" s="27"/>
      <c r="AT74" s="43">
        <f>J74+V74+AH74</f>
        <v>-42972.64000000007</v>
      </c>
      <c r="AU74" s="27"/>
      <c r="AV74" s="28">
        <f>AT74/AT32</f>
        <v>-0.03836936279689601</v>
      </c>
      <c r="AW74" s="27"/>
      <c r="AX74" s="43">
        <f>AT74-AP74</f>
        <v>-138159.61999999988</v>
      </c>
      <c r="AY74" s="27"/>
      <c r="AZ74" s="28">
        <f>AX74/AP74</f>
        <v>-1.4514550204240135</v>
      </c>
    </row>
    <row r="76" spans="1:52" ht="12">
      <c r="A76" s="14" t="s">
        <v>4</v>
      </c>
      <c r="B76" s="14" t="s">
        <v>98</v>
      </c>
      <c r="C76" s="2"/>
      <c r="D76" s="3"/>
      <c r="E76" s="3"/>
      <c r="F76" s="38"/>
      <c r="G76" s="4"/>
      <c r="H76" s="5"/>
      <c r="I76" s="4"/>
      <c r="J76" s="38"/>
      <c r="K76" s="4"/>
      <c r="L76" s="5"/>
      <c r="M76" s="4"/>
      <c r="N76" s="38"/>
      <c r="O76" s="4"/>
      <c r="P76" s="5"/>
      <c r="Q76" s="4"/>
      <c r="R76" s="38"/>
      <c r="S76" s="4"/>
      <c r="T76" s="5"/>
      <c r="U76" s="4"/>
      <c r="V76" s="38"/>
      <c r="W76" s="4"/>
      <c r="X76" s="5"/>
      <c r="Y76" s="4"/>
      <c r="Z76" s="38"/>
      <c r="AA76" s="4"/>
      <c r="AB76" s="5"/>
      <c r="AC76" s="4"/>
      <c r="AD76" s="38"/>
      <c r="AE76" s="4"/>
      <c r="AF76" s="5"/>
      <c r="AG76" s="4"/>
      <c r="AH76" s="38"/>
      <c r="AI76" s="4"/>
      <c r="AJ76" s="5"/>
      <c r="AK76" s="4"/>
      <c r="AL76" s="38"/>
      <c r="AM76" s="4"/>
      <c r="AN76" s="5"/>
      <c r="AO76" s="4"/>
      <c r="AP76" s="41"/>
      <c r="AQ76" s="4"/>
      <c r="AR76" s="5"/>
      <c r="AS76" s="4"/>
      <c r="AT76" s="41"/>
      <c r="AU76" s="4"/>
      <c r="AV76" s="5"/>
      <c r="AW76" s="4"/>
      <c r="AX76" s="41"/>
      <c r="AY76" s="4"/>
      <c r="AZ76" s="5"/>
    </row>
    <row r="77" spans="1:52" ht="12">
      <c r="A77" s="16" t="s">
        <v>99</v>
      </c>
      <c r="B77" s="14"/>
      <c r="C77" s="2" t="s">
        <v>100</v>
      </c>
      <c r="D77" s="3"/>
      <c r="E77" s="3"/>
      <c r="F77" s="38">
        <v>0</v>
      </c>
      <c r="G77" s="4"/>
      <c r="H77" s="5">
        <f>F77/$F$32</f>
        <v>0</v>
      </c>
      <c r="I77" s="4"/>
      <c r="J77" s="38">
        <v>0</v>
      </c>
      <c r="K77" s="4"/>
      <c r="L77" s="5">
        <f>J77/$J$32</f>
        <v>0</v>
      </c>
      <c r="M77" s="4"/>
      <c r="N77" s="38">
        <f>J77-F77</f>
        <v>0</v>
      </c>
      <c r="O77" s="4"/>
      <c r="P77" s="5">
        <v>0</v>
      </c>
      <c r="Q77" s="4"/>
      <c r="R77" s="38">
        <v>0</v>
      </c>
      <c r="S77" s="4"/>
      <c r="T77" s="5">
        <f>R77/$R$32</f>
        <v>0</v>
      </c>
      <c r="U77" s="4"/>
      <c r="V77" s="38">
        <v>0</v>
      </c>
      <c r="W77" s="4"/>
      <c r="X77" s="5">
        <v>0</v>
      </c>
      <c r="Y77" s="4"/>
      <c r="Z77" s="38">
        <f>V77-R77</f>
        <v>0</v>
      </c>
      <c r="AA77" s="4"/>
      <c r="AB77" s="5">
        <v>0</v>
      </c>
      <c r="AC77" s="4"/>
      <c r="AD77" s="38">
        <v>0</v>
      </c>
      <c r="AE77" s="4"/>
      <c r="AF77" s="5">
        <v>0</v>
      </c>
      <c r="AG77" s="4"/>
      <c r="AH77" s="38">
        <v>0</v>
      </c>
      <c r="AI77" s="4"/>
      <c r="AJ77" s="5">
        <v>0</v>
      </c>
      <c r="AK77" s="4"/>
      <c r="AL77" s="38">
        <f>AH77-AD77</f>
        <v>0</v>
      </c>
      <c r="AM77" s="4"/>
      <c r="AN77" s="5">
        <v>0</v>
      </c>
      <c r="AO77" s="4"/>
      <c r="AP77" s="41">
        <f>F77+R77+AD77</f>
        <v>0</v>
      </c>
      <c r="AQ77" s="4"/>
      <c r="AR77" s="5">
        <f>AP77/$AP$32</f>
        <v>0</v>
      </c>
      <c r="AS77" s="4"/>
      <c r="AT77" s="41">
        <f>J77+V77+AH77</f>
        <v>0</v>
      </c>
      <c r="AU77" s="4"/>
      <c r="AV77" s="5">
        <f>AT77/AT32</f>
        <v>0</v>
      </c>
      <c r="AW77" s="4"/>
      <c r="AX77" s="41">
        <f>AT77-AP77</f>
        <v>0</v>
      </c>
      <c r="AY77" s="4"/>
      <c r="AZ77" s="5">
        <v>0</v>
      </c>
    </row>
    <row r="78" spans="1:52" ht="12">
      <c r="A78" s="16" t="s">
        <v>101</v>
      </c>
      <c r="B78" s="14"/>
      <c r="C78" s="2" t="s">
        <v>2</v>
      </c>
      <c r="D78" s="3"/>
      <c r="E78" s="3"/>
      <c r="F78" s="38">
        <v>0</v>
      </c>
      <c r="G78" s="4"/>
      <c r="H78" s="5">
        <f>F78/$F$32</f>
        <v>0</v>
      </c>
      <c r="I78" s="4"/>
      <c r="J78" s="38">
        <v>0</v>
      </c>
      <c r="K78" s="4"/>
      <c r="L78" s="5">
        <f>J78/$J$32</f>
        <v>0</v>
      </c>
      <c r="M78" s="4"/>
      <c r="N78" s="38">
        <f>J78-F78</f>
        <v>0</v>
      </c>
      <c r="O78" s="4"/>
      <c r="P78" s="5">
        <v>0</v>
      </c>
      <c r="Q78" s="4"/>
      <c r="R78" s="38">
        <v>0</v>
      </c>
      <c r="S78" s="4"/>
      <c r="T78" s="5">
        <f>R78/$R$32</f>
        <v>0</v>
      </c>
      <c r="U78" s="4"/>
      <c r="V78" s="38">
        <v>0</v>
      </c>
      <c r="W78" s="4"/>
      <c r="X78" s="5">
        <v>0</v>
      </c>
      <c r="Y78" s="4"/>
      <c r="Z78" s="38">
        <f>V78-R78</f>
        <v>0</v>
      </c>
      <c r="AA78" s="4"/>
      <c r="AB78" s="5">
        <v>0</v>
      </c>
      <c r="AC78" s="4"/>
      <c r="AD78" s="38">
        <v>0</v>
      </c>
      <c r="AE78" s="4"/>
      <c r="AF78" s="5">
        <v>0</v>
      </c>
      <c r="AG78" s="4"/>
      <c r="AH78" s="38">
        <v>0</v>
      </c>
      <c r="AI78" s="4"/>
      <c r="AJ78" s="5">
        <v>0</v>
      </c>
      <c r="AK78" s="4"/>
      <c r="AL78" s="38">
        <f>AH78-AD78</f>
        <v>0</v>
      </c>
      <c r="AM78" s="4"/>
      <c r="AN78" s="5">
        <v>0</v>
      </c>
      <c r="AO78" s="4"/>
      <c r="AP78" s="41">
        <f>F78+R78+AD78</f>
        <v>0</v>
      </c>
      <c r="AQ78" s="4"/>
      <c r="AR78" s="5">
        <f>AP78/$AP$32</f>
        <v>0</v>
      </c>
      <c r="AS78" s="4"/>
      <c r="AT78" s="41">
        <f>J78+V78+AH78</f>
        <v>0</v>
      </c>
      <c r="AU78" s="4"/>
      <c r="AV78" s="5">
        <f>AT78/AT32</f>
        <v>0</v>
      </c>
      <c r="AW78" s="4"/>
      <c r="AX78" s="41">
        <f>AT78-AP78</f>
        <v>0</v>
      </c>
      <c r="AY78" s="4"/>
      <c r="AZ78" s="5">
        <v>0</v>
      </c>
    </row>
    <row r="79" spans="1:52" ht="12">
      <c r="A79" s="16"/>
      <c r="B79" s="14"/>
      <c r="C79" s="2" t="s">
        <v>104</v>
      </c>
      <c r="D79" s="3"/>
      <c r="E79" s="3"/>
      <c r="F79" s="38">
        <v>0</v>
      </c>
      <c r="G79" s="4"/>
      <c r="H79" s="5">
        <f>F79/$F$32</f>
        <v>0</v>
      </c>
      <c r="I79" s="4"/>
      <c r="J79" s="38">
        <v>0</v>
      </c>
      <c r="K79" s="4"/>
      <c r="L79" s="5">
        <f>J79/$J$32</f>
        <v>0</v>
      </c>
      <c r="M79" s="4"/>
      <c r="N79" s="38">
        <f>J79-F79</f>
        <v>0</v>
      </c>
      <c r="O79" s="4"/>
      <c r="P79" s="5">
        <v>0</v>
      </c>
      <c r="Q79" s="4"/>
      <c r="R79" s="38">
        <v>0</v>
      </c>
      <c r="S79" s="4"/>
      <c r="T79" s="5">
        <f>R79/$R$32</f>
        <v>0</v>
      </c>
      <c r="U79" s="4"/>
      <c r="V79" s="38">
        <v>0</v>
      </c>
      <c r="W79" s="4"/>
      <c r="X79" s="5">
        <v>0</v>
      </c>
      <c r="Y79" s="4"/>
      <c r="Z79" s="38">
        <f>V79-R79</f>
        <v>0</v>
      </c>
      <c r="AA79" s="4"/>
      <c r="AB79" s="5">
        <v>0</v>
      </c>
      <c r="AC79" s="4"/>
      <c r="AD79" s="38">
        <v>0</v>
      </c>
      <c r="AE79" s="4"/>
      <c r="AF79" s="5">
        <v>0</v>
      </c>
      <c r="AG79" s="4"/>
      <c r="AH79" s="38">
        <v>0</v>
      </c>
      <c r="AI79" s="4"/>
      <c r="AJ79" s="5">
        <v>0</v>
      </c>
      <c r="AK79" s="4"/>
      <c r="AL79" s="38">
        <f>AH79-AD79</f>
        <v>0</v>
      </c>
      <c r="AM79" s="4"/>
      <c r="AN79" s="5">
        <v>0</v>
      </c>
      <c r="AO79" s="4"/>
      <c r="AP79" s="41">
        <f>F79+R79+AD79</f>
        <v>0</v>
      </c>
      <c r="AQ79" s="4"/>
      <c r="AR79" s="5">
        <f>AP79/$AP$32</f>
        <v>0</v>
      </c>
      <c r="AS79" s="4"/>
      <c r="AT79" s="41">
        <f>J79+V79+AH79</f>
        <v>0</v>
      </c>
      <c r="AU79" s="4"/>
      <c r="AV79" s="5">
        <f>AT79/AT32</f>
        <v>0</v>
      </c>
      <c r="AW79" s="4"/>
      <c r="AX79" s="41">
        <f>AT79-AP79</f>
        <v>0</v>
      </c>
      <c r="AY79" s="4"/>
      <c r="AZ79" s="5">
        <v>0</v>
      </c>
    </row>
    <row r="80" spans="1:52" s="34" customFormat="1" ht="12">
      <c r="A80" s="14"/>
      <c r="B80" s="26" t="s">
        <v>81</v>
      </c>
      <c r="C80" s="26"/>
      <c r="D80" s="37"/>
      <c r="E80" s="37"/>
      <c r="F80" s="43">
        <f>SUM(F77:F79)</f>
        <v>0</v>
      </c>
      <c r="G80" s="27"/>
      <c r="H80" s="28">
        <f>F80/$F$32</f>
        <v>0</v>
      </c>
      <c r="I80" s="27"/>
      <c r="J80" s="43">
        <f>SUM(J77:J79)</f>
        <v>0</v>
      </c>
      <c r="K80" s="27"/>
      <c r="L80" s="28">
        <f>J80/$J$32</f>
        <v>0</v>
      </c>
      <c r="M80" s="27"/>
      <c r="N80" s="43">
        <f>SUM(N77:N79)</f>
        <v>0</v>
      </c>
      <c r="O80" s="27"/>
      <c r="P80" s="28">
        <f>N80/$N$32</f>
        <v>0</v>
      </c>
      <c r="Q80" s="27"/>
      <c r="R80" s="43">
        <f>SUM(R77:R79)</f>
        <v>0</v>
      </c>
      <c r="S80" s="27"/>
      <c r="T80" s="28">
        <f>R80/$R$32</f>
        <v>0</v>
      </c>
      <c r="U80" s="27"/>
      <c r="V80" s="43">
        <f>SUM(V77:V79)</f>
        <v>0</v>
      </c>
      <c r="W80" s="27"/>
      <c r="X80" s="28">
        <f>V80/$V$32</f>
        <v>0</v>
      </c>
      <c r="Y80" s="27"/>
      <c r="Z80" s="43">
        <f>SUM(Z77:Z79)</f>
        <v>0</v>
      </c>
      <c r="AA80" s="27"/>
      <c r="AB80" s="28">
        <f>Z80/$N$32</f>
        <v>0</v>
      </c>
      <c r="AC80" s="27"/>
      <c r="AD80" s="43">
        <f>SUM(AD77:AD79)</f>
        <v>0</v>
      </c>
      <c r="AE80" s="27"/>
      <c r="AF80" s="28">
        <f>AD80/$AD$32</f>
        <v>0</v>
      </c>
      <c r="AG80" s="27"/>
      <c r="AH80" s="43">
        <f>SUM(AH77:AH79)</f>
        <v>0</v>
      </c>
      <c r="AI80" s="27"/>
      <c r="AJ80" s="28">
        <f>AH80/$AH$32</f>
        <v>0</v>
      </c>
      <c r="AK80" s="27"/>
      <c r="AL80" s="43">
        <f>SUM(AL77:AL79)</f>
        <v>0</v>
      </c>
      <c r="AM80" s="27"/>
      <c r="AN80" s="28">
        <f>AL80/$N$32</f>
        <v>0</v>
      </c>
      <c r="AO80" s="27"/>
      <c r="AP80" s="43">
        <f>SUM(AP77:AP79)</f>
        <v>0</v>
      </c>
      <c r="AQ80" s="27"/>
      <c r="AR80" s="28">
        <f>AP80/$AP$32</f>
        <v>0</v>
      </c>
      <c r="AS80" s="27"/>
      <c r="AT80" s="43">
        <f>SUM(AT77:AT79)</f>
        <v>0</v>
      </c>
      <c r="AU80" s="27"/>
      <c r="AV80" s="28">
        <f>AT80/AT32</f>
        <v>0</v>
      </c>
      <c r="AW80" s="27"/>
      <c r="AX80" s="43">
        <f>SUM(AX77:AX79)</f>
        <v>0</v>
      </c>
      <c r="AY80" s="27"/>
      <c r="AZ80" s="28">
        <v>0</v>
      </c>
    </row>
    <row r="81" spans="1:52" s="34" customFormat="1" ht="12">
      <c r="A81" s="14"/>
      <c r="B81" s="14"/>
      <c r="C81" s="14"/>
      <c r="D81" s="35"/>
      <c r="E81" s="35"/>
      <c r="F81" s="41"/>
      <c r="G81" s="6"/>
      <c r="H81" s="15"/>
      <c r="I81" s="6"/>
      <c r="J81" s="41"/>
      <c r="K81" s="6"/>
      <c r="L81" s="15"/>
      <c r="M81" s="6"/>
      <c r="N81" s="41"/>
      <c r="O81" s="6"/>
      <c r="P81" s="15"/>
      <c r="Q81" s="6"/>
      <c r="R81" s="41"/>
      <c r="S81" s="6"/>
      <c r="T81" s="15"/>
      <c r="U81" s="6"/>
      <c r="V81" s="41"/>
      <c r="W81" s="6"/>
      <c r="X81" s="15"/>
      <c r="Y81" s="6"/>
      <c r="Z81" s="41"/>
      <c r="AA81" s="6"/>
      <c r="AB81" s="15"/>
      <c r="AC81" s="6"/>
      <c r="AD81" s="41"/>
      <c r="AE81" s="6"/>
      <c r="AF81" s="15"/>
      <c r="AG81" s="6"/>
      <c r="AH81" s="41"/>
      <c r="AI81" s="6"/>
      <c r="AJ81" s="15"/>
      <c r="AK81" s="6"/>
      <c r="AL81" s="41"/>
      <c r="AM81" s="6"/>
      <c r="AN81" s="15"/>
      <c r="AO81" s="6"/>
      <c r="AP81" s="41"/>
      <c r="AQ81" s="6"/>
      <c r="AR81" s="15"/>
      <c r="AS81" s="6"/>
      <c r="AT81" s="41"/>
      <c r="AU81" s="6"/>
      <c r="AV81" s="15"/>
      <c r="AW81" s="6"/>
      <c r="AX81" s="41"/>
      <c r="AY81" s="6"/>
      <c r="AZ81" s="15"/>
    </row>
    <row r="82" spans="1:52" s="34" customFormat="1" ht="12.75" thickBot="1">
      <c r="A82" s="14"/>
      <c r="B82" s="70" t="s">
        <v>102</v>
      </c>
      <c r="C82" s="70"/>
      <c r="D82" s="71"/>
      <c r="E82" s="71"/>
      <c r="F82" s="72">
        <f>F74-F80</f>
        <v>81491.85999999988</v>
      </c>
      <c r="G82" s="73"/>
      <c r="H82" s="74">
        <f>F82/$F$32</f>
        <v>0.13203356553957535</v>
      </c>
      <c r="I82" s="73"/>
      <c r="J82" s="72">
        <f>J74-J80</f>
        <v>-19822.73000000001</v>
      </c>
      <c r="K82" s="73"/>
      <c r="L82" s="74">
        <f>J82/$J$32</f>
        <v>-0.037507134030502896</v>
      </c>
      <c r="M82" s="73"/>
      <c r="N82" s="72">
        <f>J82-F82</f>
        <v>-101314.5899999999</v>
      </c>
      <c r="O82" s="73"/>
      <c r="P82" s="74">
        <f>N82/F82</f>
        <v>-1.2432479759328114</v>
      </c>
      <c r="Q82" s="73"/>
      <c r="R82" s="72">
        <f>R74-R80</f>
        <v>60955.79999999991</v>
      </c>
      <c r="S82" s="73"/>
      <c r="T82" s="74">
        <f>R82/$R$32</f>
        <v>0.12624392279817875</v>
      </c>
      <c r="U82" s="73"/>
      <c r="V82" s="72">
        <f>V74-V80</f>
        <v>-1461.370000000068</v>
      </c>
      <c r="W82" s="73"/>
      <c r="X82" s="74">
        <f>V82/$V$32</f>
        <v>-0.004188028395151968</v>
      </c>
      <c r="Y82" s="73"/>
      <c r="Z82" s="72">
        <f>V82-R82</f>
        <v>-62417.16999999998</v>
      </c>
      <c r="AA82" s="73"/>
      <c r="AB82" s="74">
        <f>Z82/R82</f>
        <v>-1.0239742567565362</v>
      </c>
      <c r="AC82" s="73"/>
      <c r="AD82" s="72">
        <f>AD74-AD80</f>
        <v>-47260.67999999999</v>
      </c>
      <c r="AE82" s="73"/>
      <c r="AF82" s="74">
        <f>AD82/$AD$32</f>
        <v>-0.15167046762708483</v>
      </c>
      <c r="AG82" s="73"/>
      <c r="AH82" s="72">
        <f>AH74-AH80</f>
        <v>-21688.539999999994</v>
      </c>
      <c r="AI82" s="73"/>
      <c r="AJ82" s="74">
        <f>AH82/$AH$32</f>
        <v>-0.08942721456212203</v>
      </c>
      <c r="AK82" s="73"/>
      <c r="AL82" s="72">
        <f>AH82-AD82</f>
        <v>25572.14</v>
      </c>
      <c r="AM82" s="73"/>
      <c r="AN82" s="74">
        <f>-AL82/AD82</f>
        <v>0.5410870093278388</v>
      </c>
      <c r="AO82" s="73"/>
      <c r="AP82" s="72">
        <f>F82+R82+AD82</f>
        <v>95186.9799999998</v>
      </c>
      <c r="AQ82" s="73"/>
      <c r="AR82" s="74">
        <f>AP82/$AP$32</f>
        <v>0.06742967737796636</v>
      </c>
      <c r="AS82" s="73"/>
      <c r="AT82" s="72">
        <f>J82+V82+AH82</f>
        <v>-42972.64000000007</v>
      </c>
      <c r="AU82" s="73"/>
      <c r="AV82" s="74">
        <f>AT82/AT32</f>
        <v>-0.03836936279689601</v>
      </c>
      <c r="AW82" s="73"/>
      <c r="AX82" s="72">
        <f>AT82-AP82</f>
        <v>-138159.61999999988</v>
      </c>
      <c r="AY82" s="73"/>
      <c r="AZ82" s="74">
        <f>AX82/AP82</f>
        <v>-1.4514550204240135</v>
      </c>
    </row>
    <row r="83" ht="12.75" thickTop="1"/>
  </sheetData>
  <sheetProtection/>
  <printOptions/>
  <pageMargins left="0" right="0" top="0" bottom="0.33" header="0" footer="0.13"/>
  <pageSetup firstPageNumber="1" useFirstPageNumber="1" fitToWidth="2" horizontalDpi="1200" verticalDpi="1200" orientation="landscape" pageOrder="overThenDown" scale="57" r:id="rId1"/>
  <headerFooter scaleWithDoc="0" alignWithMargins="0">
    <oddFooter>&amp;C&amp;"Times New Roman,Regular"&amp;9Page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T23" sqref="T23"/>
    </sheetView>
  </sheetViews>
  <sheetFormatPr defaultColWidth="9.33203125" defaultRowHeight="9.75"/>
  <cols>
    <col min="1" max="1" width="27.83203125" style="61" bestFit="1" customWidth="1"/>
    <col min="2" max="2" width="10" style="63" bestFit="1" customWidth="1"/>
    <col min="3" max="4" width="10.83203125" style="63" bestFit="1" customWidth="1"/>
    <col min="5" max="7" width="9.66015625" style="61" customWidth="1"/>
    <col min="8" max="8" width="11.83203125" style="63" bestFit="1" customWidth="1"/>
    <col min="9" max="9" width="13.83203125" style="63" bestFit="1" customWidth="1"/>
    <col min="10" max="10" width="12.33203125" style="61" bestFit="1" customWidth="1"/>
    <col min="11" max="16384" width="9.66015625" style="61" customWidth="1"/>
  </cols>
  <sheetData>
    <row r="1" spans="2:10" ht="12.75">
      <c r="B1" s="63" t="s">
        <v>107</v>
      </c>
      <c r="C1" s="63" t="s">
        <v>108</v>
      </c>
      <c r="D1" s="63" t="s">
        <v>109</v>
      </c>
      <c r="H1" s="63" t="s">
        <v>124</v>
      </c>
      <c r="I1" s="63" t="s">
        <v>125</v>
      </c>
      <c r="J1" s="61" t="s">
        <v>115</v>
      </c>
    </row>
    <row r="2" spans="1:10" ht="12.75">
      <c r="A2" s="61" t="s">
        <v>105</v>
      </c>
      <c r="B2" s="63">
        <f>'2007 v 2008'!F32</f>
        <v>617205.6299999999</v>
      </c>
      <c r="C2" s="63">
        <f>'2007 v 2008'!R32</f>
        <v>482841.4599999999</v>
      </c>
      <c r="D2" s="63">
        <f>'2007 v 2008'!AD32</f>
        <v>311601.07</v>
      </c>
      <c r="H2" s="63">
        <f>SUM(B2:G2)</f>
        <v>1411648.16</v>
      </c>
      <c r="I2" s="63">
        <f>'2007 v 2008'!AP32</f>
        <v>1411648.1599999997</v>
      </c>
      <c r="J2" s="61">
        <f>I2-H2</f>
        <v>0</v>
      </c>
    </row>
    <row r="3" spans="1:10" ht="12.75">
      <c r="A3" s="61" t="s">
        <v>106</v>
      </c>
      <c r="B3" s="63">
        <f>'2007 v 2008'!J32</f>
        <v>528505.59</v>
      </c>
      <c r="C3" s="63">
        <f>'2007 v 2008'!V32</f>
        <v>348939.8499999999</v>
      </c>
      <c r="D3" s="63">
        <f>'2007 v 2008'!AH32</f>
        <v>242527.29</v>
      </c>
      <c r="H3" s="63">
        <f aca="true" t="shared" si="0" ref="H3:H13">SUM(B3:G3)</f>
        <v>1119972.73</v>
      </c>
      <c r="I3" s="63">
        <f>'2007 v 2008'!AT32</f>
        <v>1119972.7300000002</v>
      </c>
      <c r="J3" s="61">
        <f aca="true" t="shared" si="1" ref="J3:J13">I3-H3</f>
        <v>0</v>
      </c>
    </row>
    <row r="4" spans="1:10" ht="12.75">
      <c r="A4" s="61" t="s">
        <v>116</v>
      </c>
      <c r="B4" s="63">
        <f>'2007 v 2008'!F34</f>
        <v>324882.01</v>
      </c>
      <c r="C4" s="63">
        <f>'2007 v 2008'!R34</f>
        <v>243661.16</v>
      </c>
      <c r="D4" s="63">
        <f>'2007 v 2008'!AD34</f>
        <v>169721.01</v>
      </c>
      <c r="H4" s="63">
        <f t="shared" si="0"/>
        <v>738264.18</v>
      </c>
      <c r="I4" s="63">
        <f>'2007 v 2008'!AP34</f>
        <v>738264.18</v>
      </c>
      <c r="J4" s="61">
        <f t="shared" si="1"/>
        <v>0</v>
      </c>
    </row>
    <row r="5" spans="1:10" ht="12.75">
      <c r="A5" s="61" t="s">
        <v>117</v>
      </c>
      <c r="B5" s="63">
        <f>'2007 v 2008'!J34</f>
        <v>284216.91</v>
      </c>
      <c r="C5" s="63">
        <f>'2007 v 2008'!V34</f>
        <v>157233.46</v>
      </c>
      <c r="D5" s="63">
        <f>'2007 v 2008'!AH34</f>
        <v>96107.87</v>
      </c>
      <c r="H5" s="63">
        <f t="shared" si="0"/>
        <v>537558.24</v>
      </c>
      <c r="I5" s="63">
        <f>'2007 v 2008'!AT34</f>
        <v>537558.24</v>
      </c>
      <c r="J5" s="61">
        <f t="shared" si="1"/>
        <v>0</v>
      </c>
    </row>
    <row r="6" spans="1:10" ht="12.75">
      <c r="A6" s="61" t="s">
        <v>118</v>
      </c>
      <c r="B6" s="63">
        <f>'2007 v 2008'!F36</f>
        <v>292323.6199999999</v>
      </c>
      <c r="C6" s="63">
        <f>'2007 v 2008'!R36</f>
        <v>239180.2999999999</v>
      </c>
      <c r="D6" s="63">
        <f>'2007 v 2008'!AD36</f>
        <v>141880.06</v>
      </c>
      <c r="H6" s="63">
        <f t="shared" si="0"/>
        <v>673383.9799999997</v>
      </c>
      <c r="I6" s="63">
        <f>'2007 v 2008'!AP36</f>
        <v>673383.9799999997</v>
      </c>
      <c r="J6" s="61">
        <f t="shared" si="1"/>
        <v>0</v>
      </c>
    </row>
    <row r="7" spans="1:10" ht="12.75">
      <c r="A7" s="61" t="s">
        <v>119</v>
      </c>
      <c r="B7" s="63">
        <f>'2007 v 2008'!J36</f>
        <v>244288.68</v>
      </c>
      <c r="C7" s="63">
        <f>'2007 v 2008'!V36</f>
        <v>191706.38999999993</v>
      </c>
      <c r="D7" s="63">
        <f>'2007 v 2008'!AH36</f>
        <v>146419.42</v>
      </c>
      <c r="H7" s="63">
        <f t="shared" si="0"/>
        <v>582414.49</v>
      </c>
      <c r="I7" s="63">
        <f>'2007 v 2008'!AT36</f>
        <v>582414.49</v>
      </c>
      <c r="J7" s="61">
        <f t="shared" si="1"/>
        <v>0</v>
      </c>
    </row>
    <row r="8" spans="1:10" ht="12.75">
      <c r="A8" s="61" t="s">
        <v>110</v>
      </c>
      <c r="B8" s="63">
        <f>'2007 v 2008'!F49</f>
        <v>125455.66</v>
      </c>
      <c r="C8" s="63">
        <f>'2007 v 2008'!R49</f>
        <v>115644.06</v>
      </c>
      <c r="D8" s="63">
        <f>'2007 v 2008'!AD49</f>
        <v>109089.56</v>
      </c>
      <c r="H8" s="63">
        <f t="shared" si="0"/>
        <v>350189.28</v>
      </c>
      <c r="I8" s="63">
        <f>'2007 v 2008'!AP49</f>
        <v>350189.28</v>
      </c>
      <c r="J8" s="61">
        <f t="shared" si="1"/>
        <v>0</v>
      </c>
    </row>
    <row r="9" spans="1:10" ht="12.75">
      <c r="A9" s="61" t="s">
        <v>123</v>
      </c>
      <c r="B9" s="63">
        <f>'2007 v 2008'!J49</f>
        <v>132868.7</v>
      </c>
      <c r="C9" s="63">
        <f>'2007 v 2008'!V49</f>
        <v>96008.66</v>
      </c>
      <c r="D9" s="63">
        <f>'2007 v 2008'!AH49</f>
        <v>102188.1</v>
      </c>
      <c r="H9" s="63">
        <f t="shared" si="0"/>
        <v>331065.46</v>
      </c>
      <c r="I9" s="63">
        <f>'2007 v 2008'!AT49</f>
        <v>331065.46</v>
      </c>
      <c r="J9" s="61">
        <f t="shared" si="1"/>
        <v>0</v>
      </c>
    </row>
    <row r="10" spans="1:10" ht="12.75">
      <c r="A10" s="61" t="s">
        <v>111</v>
      </c>
      <c r="B10" s="63">
        <f>'2007 v 2008'!F53</f>
        <v>50492.61</v>
      </c>
      <c r="C10" s="63">
        <f>'2007 v 2008'!R53</f>
        <v>38884.92</v>
      </c>
      <c r="D10" s="63">
        <f>'2007 v 2008'!AD53</f>
        <v>29065.62</v>
      </c>
      <c r="H10" s="63">
        <f t="shared" si="0"/>
        <v>118443.15</v>
      </c>
      <c r="I10" s="63">
        <f>'2007 v 2008'!AP53</f>
        <v>118443.15</v>
      </c>
      <c r="J10" s="61">
        <f t="shared" si="1"/>
        <v>0</v>
      </c>
    </row>
    <row r="11" spans="1:10" ht="12.75">
      <c r="A11" s="61" t="s">
        <v>112</v>
      </c>
      <c r="B11" s="63">
        <f>'2007 v 2008'!J53</f>
        <v>40828.49</v>
      </c>
      <c r="C11" s="63">
        <f>'2007 v 2008'!V53</f>
        <v>30953.79</v>
      </c>
      <c r="D11" s="63">
        <f>'2007 v 2008'!AH53</f>
        <v>14675.21</v>
      </c>
      <c r="H11" s="63">
        <f t="shared" si="0"/>
        <v>86457.48999999999</v>
      </c>
      <c r="I11" s="63">
        <f>'2007 v 2008'!AT53</f>
        <v>86457.48999999999</v>
      </c>
      <c r="J11" s="61">
        <f t="shared" si="1"/>
        <v>0</v>
      </c>
    </row>
    <row r="12" spans="1:10" ht="12.75">
      <c r="A12" s="61" t="s">
        <v>113</v>
      </c>
      <c r="B12" s="63">
        <f>'2007 v 2008'!F82</f>
        <v>81491.85999999988</v>
      </c>
      <c r="C12" s="63">
        <f>'2007 v 2008'!R82</f>
        <v>60955.79999999991</v>
      </c>
      <c r="D12" s="63">
        <f>'2007 v 2008'!AD82</f>
        <v>-47260.67999999999</v>
      </c>
      <c r="H12" s="63">
        <f t="shared" si="0"/>
        <v>95186.9799999998</v>
      </c>
      <c r="I12" s="63">
        <f>'2007 v 2008'!AP82</f>
        <v>95186.9799999998</v>
      </c>
      <c r="J12" s="61">
        <f t="shared" si="1"/>
        <v>0</v>
      </c>
    </row>
    <row r="13" spans="1:10" ht="12.75">
      <c r="A13" s="61" t="s">
        <v>114</v>
      </c>
      <c r="B13" s="63">
        <f>'2007 v 2008'!J82</f>
        <v>-19822.73000000001</v>
      </c>
      <c r="C13" s="63">
        <f>'2007 v 2008'!V82</f>
        <v>-1461.370000000068</v>
      </c>
      <c r="D13" s="63">
        <f>'2007 v 2008'!AH82</f>
        <v>-21688.539999999994</v>
      </c>
      <c r="H13" s="63">
        <f t="shared" si="0"/>
        <v>-42972.64000000007</v>
      </c>
      <c r="I13" s="63">
        <f>'2007 v 2008'!AT82</f>
        <v>-42972.64000000007</v>
      </c>
      <c r="J13" s="6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2" sqref="E52"/>
    </sheetView>
  </sheetViews>
  <sheetFormatPr defaultColWidth="9.33203125" defaultRowHeight="9.75"/>
  <cols>
    <col min="9" max="9" width="11.83203125" style="0" customWidth="1"/>
  </cols>
  <sheetData/>
  <sheetProtection/>
  <printOptions/>
  <pageMargins left="0.22" right="0.12" top="0.3" bottom="0.32" header="0.13" footer="0.14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36" sqref="W36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52" sqref="O52"/>
    </sheetView>
  </sheetViews>
  <sheetFormatPr defaultColWidth="9.33203125" defaultRowHeight="9.75"/>
  <cols>
    <col min="9" max="9" width="11.83203125" style="0" customWidth="1"/>
  </cols>
  <sheetData/>
  <sheetProtection/>
  <printOptions/>
  <pageMargins left="0.22" right="0.12" top="0.3" bottom="0.32" header="0.13" footer="0.14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3" sqref="J53"/>
    </sheetView>
  </sheetViews>
  <sheetFormatPr defaultColWidth="9.33203125" defaultRowHeight="9.75"/>
  <cols>
    <col min="9" max="9" width="11.83203125" style="0" customWidth="1"/>
  </cols>
  <sheetData/>
  <sheetProtection/>
  <printOptions/>
  <pageMargins left="0.22" right="0.12" top="0.3" bottom="0.32" header="0.13" footer="0.14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2" sqref="E52"/>
    </sheetView>
  </sheetViews>
  <sheetFormatPr defaultColWidth="9.33203125" defaultRowHeight="9.75"/>
  <cols>
    <col min="9" max="9" width="11.83203125" style="0" customWidth="1"/>
  </cols>
  <sheetData/>
  <sheetProtection/>
  <printOptions/>
  <pageMargins left="0.22" right="0.12" top="0.3" bottom="0.32" header="0.13" footer="0.14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A41" sqref="AA41"/>
    </sheetView>
  </sheetViews>
  <sheetFormatPr defaultColWidth="9.33203125" defaultRowHeight="9.75"/>
  <cols>
    <col min="9" max="9" width="11.83203125" style="0" customWidth="1"/>
  </cols>
  <sheetData/>
  <sheetProtection/>
  <printOptions/>
  <pageMargins left="0.22" right="0.12" top="0.3" bottom="0.32" header="0.13" footer="0.1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Coopers &amp; Lybrand Emerging Company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 Model</dc:title>
  <dc:subject/>
  <dc:creator>Laurence Malcolm Toney</dc:creator>
  <cp:keywords/>
  <dc:description/>
  <cp:lastModifiedBy>Suzanne Buli</cp:lastModifiedBy>
  <cp:lastPrinted>2008-07-01T19:54:08Z</cp:lastPrinted>
  <dcterms:created xsi:type="dcterms:W3CDTF">1998-03-28T04:20:14Z</dcterms:created>
  <dcterms:modified xsi:type="dcterms:W3CDTF">2008-07-28T20:30:14Z</dcterms:modified>
  <cp:category/>
  <cp:version/>
  <cp:contentType/>
  <cp:contentStatus/>
</cp:coreProperties>
</file>