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Analysis" sheetId="1" r:id="rId1"/>
    <sheet name="Amortization" sheetId="2" r:id="rId2"/>
  </sheets>
  <definedNames>
    <definedName name="fpdate" localSheetId="1">'Amortization'!#REF!</definedName>
    <definedName name="fpdate">#REF!</definedName>
    <definedName name="frequency" localSheetId="1">{"Annually";"Semi-Annually";"Quarterly";"Bi-Monthly";"Monthly";"Semi-Monthly";"Bi-Weekly";"Weekly"}</definedName>
    <definedName name="frequency">{"Annually";"Semi-Annually";"Quarterly";"Bi-Monthly";"Monthly";"Semi-Monthly";"Bi-Weekly";"Weekly"}</definedName>
    <definedName name="hggh">#REF!</definedName>
    <definedName name="loan_amount" localSheetId="1">'Amortization'!$D$1</definedName>
    <definedName name="loan_amount">#REF!</definedName>
    <definedName name="months_per_period" localSheetId="1">INDEX({12,6,3,2,1,0.5,0.5,0.25},MATCH('Amortization'!$D$5,frequency,0))</definedName>
    <definedName name="months_per_period">INDEX({12,6,3,2,1,0.5,0.5,0.25},MATCH(#REF!,frequency,0))</definedName>
    <definedName name="nper" localSheetId="1">term*periods_per_year</definedName>
    <definedName name="nper">term*periods_per_year</definedName>
    <definedName name="payment" localSheetId="1">'Amortization'!$D$7</definedName>
    <definedName name="payment">#REF!</definedName>
    <definedName name="periodperyear">INDEX({1,2,4,6,12,24,26,52},MATCH(#REF!,frequency,0))</definedName>
    <definedName name="periods_per_year" localSheetId="1">INDEX({1,2,4,6,12,24,26,52},MATCH('Amortization'!$D$5,frequency,0))</definedName>
    <definedName name="periods_per_year">INDEX({1,2,4,6,12,24,26,52},MATCH(#REF!,frequency,0))</definedName>
    <definedName name="_xlnm.Print_Area" localSheetId="1">OFFSET('Amortization'!#REF!,0,0,ROW('Amortization'!$A$12)+'Amortization'!nper,8)</definedName>
    <definedName name="rate" localSheetId="1">'Amortization'!$G$1</definedName>
    <definedName name="rate">#REF!</definedName>
    <definedName name="term" localSheetId="1">'Amortization'!$D$3</definedName>
    <definedName name="term">#REF!</definedName>
  </definedNames>
  <calcPr fullCalcOnLoad="1"/>
</workbook>
</file>

<file path=xl/sharedStrings.xml><?xml version="1.0" encoding="utf-8"?>
<sst xmlns="http://schemas.openxmlformats.org/spreadsheetml/2006/main" count="296" uniqueCount="182">
  <si>
    <t>REAL ESTATE INVESTMENT ANALYSIS</t>
  </si>
  <si>
    <t>Purchase Price:</t>
  </si>
  <si>
    <t>Interest Rate on Loan:</t>
  </si>
  <si>
    <t>Term of Loan:</t>
  </si>
  <si>
    <t>Improvement Ratio:</t>
  </si>
  <si>
    <t>No. Yrs. of Depreciation:</t>
  </si>
  <si>
    <t>39.5 years for commercial.</t>
  </si>
  <si>
    <t>Vacancy/Collection losses:</t>
  </si>
  <si>
    <t xml:space="preserve">    Insurance:</t>
  </si>
  <si>
    <t xml:space="preserve">    Electricity:</t>
  </si>
  <si>
    <t xml:space="preserve">    Gas:</t>
  </si>
  <si>
    <t xml:space="preserve">    Oil:</t>
  </si>
  <si>
    <t xml:space="preserve">    Water:</t>
  </si>
  <si>
    <t xml:space="preserve">    Trash:</t>
  </si>
  <si>
    <t xml:space="preserve">    Management:</t>
  </si>
  <si>
    <t xml:space="preserve">    Repairs/Maintenance:</t>
  </si>
  <si>
    <t xml:space="preserve">    Advertising:</t>
  </si>
  <si>
    <t xml:space="preserve">    Telephone:</t>
  </si>
  <si>
    <t xml:space="preserve">    Other:</t>
  </si>
  <si>
    <t>p.a.</t>
  </si>
  <si>
    <t>Annual Appreciation Rate:</t>
  </si>
  <si>
    <t>Investor's Tax Bracket:</t>
  </si>
  <si>
    <t>Capital Gain Tax Rate:</t>
  </si>
  <si>
    <t>This varies depending on the tax payer.</t>
  </si>
  <si>
    <t>CGT Rate on Recaptured Depreciation</t>
  </si>
  <si>
    <t>Expected Capital Improvements:</t>
  </si>
  <si>
    <t>Approx. Buying Costs:</t>
  </si>
  <si>
    <t>of total</t>
  </si>
  <si>
    <t>Approx. Sales Costs:</t>
  </si>
  <si>
    <t>RESULTS</t>
  </si>
  <si>
    <t>ACQUISITION DATA</t>
  </si>
  <si>
    <t>LOAN DATA</t>
  </si>
  <si>
    <t xml:space="preserve">DEPRECIATION </t>
  </si>
  <si>
    <t>Land</t>
  </si>
  <si>
    <t>Improvement</t>
  </si>
  <si>
    <t>ANNUAL OPERATING INCOME</t>
  </si>
  <si>
    <t>Yr.1</t>
  </si>
  <si>
    <t>Yr. 2</t>
  </si>
  <si>
    <t>Yr. 3</t>
  </si>
  <si>
    <t>Yr. 4</t>
  </si>
  <si>
    <t>Yr. 5</t>
  </si>
  <si>
    <t>Yr. 6</t>
  </si>
  <si>
    <t>Yr. 7</t>
  </si>
  <si>
    <t>Yr. 8</t>
  </si>
  <si>
    <t>Yr. 9</t>
  </si>
  <si>
    <t>Yr. 10</t>
  </si>
  <si>
    <t>Increase in income</t>
  </si>
  <si>
    <t>Expected Gross Income</t>
  </si>
  <si>
    <t>EFFECTIVE GROSS INCOME</t>
  </si>
  <si>
    <t>ANNUAL OPERATING EXPENSES</t>
  </si>
  <si>
    <t>Yr. 1</t>
  </si>
  <si>
    <t>Property Taxes</t>
  </si>
  <si>
    <t>Insurance</t>
  </si>
  <si>
    <t>Electricity</t>
  </si>
  <si>
    <t>Gas</t>
  </si>
  <si>
    <t>Oil</t>
  </si>
  <si>
    <t>Water</t>
  </si>
  <si>
    <t>Trash</t>
  </si>
  <si>
    <t>Management</t>
  </si>
  <si>
    <t>Repairs/Maintenance</t>
  </si>
  <si>
    <t>Advertising</t>
  </si>
  <si>
    <t>Telephone</t>
  </si>
  <si>
    <t>Other</t>
  </si>
  <si>
    <t>TOTAL OPERATING EXPENSES</t>
  </si>
  <si>
    <t>NET OPERATING INCOME</t>
  </si>
  <si>
    <t>CASH FLOW (BEFORE TAXES)</t>
  </si>
  <si>
    <t>Net Operating Income</t>
  </si>
  <si>
    <t>TAX BENEFIT</t>
  </si>
  <si>
    <t>Taxable Income</t>
  </si>
  <si>
    <t>x Investor's Tax Bracket</t>
  </si>
  <si>
    <t>MORTGAGE PRINCIPAL REDUCTION</t>
  </si>
  <si>
    <t>TOTAL PRINCIPAL REDUCTION</t>
  </si>
  <si>
    <t xml:space="preserve">PROPERTY APPRECIATION </t>
  </si>
  <si>
    <t>TOTAL ANNUAL APPRECIATION</t>
  </si>
  <si>
    <t>FINANCIAL ANALYSIS</t>
  </si>
  <si>
    <t>Cash Flow (Before Taxes)</t>
  </si>
  <si>
    <t>Tax Benefit</t>
  </si>
  <si>
    <t>Debt Reduction</t>
  </si>
  <si>
    <t>Appreciation</t>
  </si>
  <si>
    <t xml:space="preserve">$ RETURN ON INITIAL EQUITY </t>
  </si>
  <si>
    <t>Down Payment</t>
  </si>
  <si>
    <t>Capital Improvement</t>
  </si>
  <si>
    <t>TOTAL INITIAL EQUITY</t>
  </si>
  <si>
    <t>% RETURN ON INITIAL EQUITY</t>
  </si>
  <si>
    <t>$ RETURN ON TOTAL EQUITY</t>
  </si>
  <si>
    <t>Beginning of Year Value inc. Cap. Imp.</t>
  </si>
  <si>
    <t>Begining of Year Balance</t>
  </si>
  <si>
    <t>TOTAL EQUITY</t>
  </si>
  <si>
    <t>% RETURN ON TOTAL EQUITY</t>
  </si>
  <si>
    <t>ADJUSTED COST BASIS</t>
  </si>
  <si>
    <t>Original Basis</t>
  </si>
  <si>
    <t>+ Capital Improvements`</t>
  </si>
  <si>
    <t>+ Sales Costs</t>
  </si>
  <si>
    <t>- Accum. Depreciation</t>
  </si>
  <si>
    <t>= ADJUSTED COST BASIS</t>
  </si>
  <si>
    <t>Sales Price</t>
  </si>
  <si>
    <t>Non adjusted cost</t>
  </si>
  <si>
    <t>True Gain or loss</t>
  </si>
  <si>
    <t>CAPITAL GAIN for tax purposes</t>
  </si>
  <si>
    <t>- Adjusted Cost Basis</t>
  </si>
  <si>
    <t>CAPITAL GAIN (tax purposes)</t>
  </si>
  <si>
    <t>Capital Gain for tax purposes</t>
  </si>
  <si>
    <t>= Tax on Capital Gain</t>
  </si>
  <si>
    <t>EST. NET SALE PROCEEDS (after tax)</t>
  </si>
  <si>
    <t>- Sales Costs</t>
  </si>
  <si>
    <t>- Ending Loan Balance</t>
  </si>
  <si>
    <t>= Proceeds Before Taxes</t>
  </si>
  <si>
    <t>- Capital Gain Tax</t>
  </si>
  <si>
    <t>= EST NET SALE PROCEEDS A/T</t>
  </si>
  <si>
    <t>You must hold the property for a year and a day to qualify for long term capital gains tax treatment.</t>
  </si>
  <si>
    <t>Prepared For:</t>
  </si>
  <si>
    <t>Prepared By:</t>
  </si>
  <si>
    <t>Date:</t>
  </si>
  <si>
    <t>Property Address:</t>
  </si>
  <si>
    <t>Return on equity includes appreciation, principal reduction and tax benefit.</t>
  </si>
  <si>
    <t>ASSUMPTIONS</t>
  </si>
  <si>
    <t>Annual Operating Expenses</t>
  </si>
  <si>
    <t>Annual Income Increase:</t>
  </si>
  <si>
    <t>Annual Expense Increase:</t>
  </si>
  <si>
    <t>Enter numbers in the yellow boxes only.</t>
  </si>
  <si>
    <t>Some of the columns may show ###### with a property value over $1m. Divide your entries by 1,000. This also makes the results easier to read.</t>
  </si>
  <si>
    <t>Down Payment %:</t>
  </si>
  <si>
    <t>Down Payment Amount:</t>
  </si>
  <si>
    <t>years</t>
  </si>
  <si>
    <t>years. Straightline for residential.</t>
  </si>
  <si>
    <t>Annual Gross Income:</t>
  </si>
  <si>
    <t xml:space="preserve">    Property tax:</t>
  </si>
  <si>
    <t>Loan Amount</t>
  </si>
  <si>
    <t>Buying Costs</t>
  </si>
  <si>
    <t>Capital Improvements</t>
  </si>
  <si>
    <t>of income</t>
  </si>
  <si>
    <t>Interest rate on Loan</t>
  </si>
  <si>
    <t>Term of Loan</t>
  </si>
  <si>
    <t>Increase in expenses</t>
  </si>
  <si>
    <t>Property Address</t>
  </si>
  <si>
    <t>Monthly Principal &amp; Interest</t>
  </si>
  <si>
    <t>Yearly Principal &amp; Interest</t>
  </si>
  <si>
    <t>Rate (per period)</t>
  </si>
  <si>
    <t>Frequency</t>
  </si>
  <si>
    <t>Payment</t>
  </si>
  <si>
    <t>Total</t>
  </si>
  <si>
    <t>Interest</t>
  </si>
  <si>
    <t>Annual Interest Rate</t>
  </si>
  <si>
    <t>Annually</t>
  </si>
  <si>
    <t>Semi-Annually</t>
  </si>
  <si>
    <t>Quarterly</t>
  </si>
  <si>
    <t>Frequency of Payment</t>
  </si>
  <si>
    <t>Monthly</t>
  </si>
  <si>
    <t>Bi-Monthly</t>
  </si>
  <si>
    <t>Semi-Monthly</t>
  </si>
  <si>
    <t>Bi-Weekly</t>
  </si>
  <si>
    <t>Weekly</t>
  </si>
  <si>
    <t>Amortization Schedule</t>
  </si>
  <si>
    <t>No.</t>
  </si>
  <si>
    <t>Payment Due</t>
  </si>
  <si>
    <t>Principal</t>
  </si>
  <si>
    <t>Balance</t>
  </si>
  <si>
    <t>Expenses as a Percentage of Income</t>
  </si>
  <si>
    <t>excluding financing costs</t>
  </si>
  <si>
    <t>TOTAL CASH FLOW (BEFORE TAXES)</t>
  </si>
  <si>
    <t>INITIAL EQUITY</t>
  </si>
  <si>
    <r>
      <t xml:space="preserve">RETURN ON INITIAL EQUITY  </t>
    </r>
    <r>
      <rPr>
        <sz val="10"/>
        <rFont val="Arial"/>
        <family val="2"/>
      </rPr>
      <t>(Assume Initial Equity = Down Payment + Capital Improvement)</t>
    </r>
  </si>
  <si>
    <t>No. Years of Depreciation:</t>
  </si>
  <si>
    <t>Yearly Depreciation</t>
  </si>
  <si>
    <t>Purchase Price</t>
  </si>
  <si>
    <t>less Vacancy/Collection Losses</t>
  </si>
  <si>
    <t xml:space="preserve"> - Yearly Principal and Interest</t>
  </si>
  <si>
    <t xml:space="preserve"> - Annual Interest</t>
  </si>
  <si>
    <t xml:space="preserve"> - Annual Depreciation</t>
  </si>
  <si>
    <t>Beginning of Year Balance</t>
  </si>
  <si>
    <t xml:space="preserve"> - End of Year Balance</t>
  </si>
  <si>
    <t>Increase</t>
  </si>
  <si>
    <t>Beginning of Year</t>
  </si>
  <si>
    <t xml:space="preserve">End of Year </t>
  </si>
  <si>
    <r>
      <rPr>
        <b/>
        <i/>
        <sz val="10"/>
        <rFont val="Arial"/>
        <family val="2"/>
      </rPr>
      <t>RETURN ON TOTAL EQUITY</t>
    </r>
    <r>
      <rPr>
        <sz val="10"/>
        <rFont val="Arial"/>
        <family val="2"/>
      </rPr>
      <t xml:space="preserve">  (Assume Total Equity = Start of Year Value - Start of Year Loan Balance)</t>
    </r>
  </si>
  <si>
    <r>
      <t xml:space="preserve">ESTIMATED SALE PROCEEDS </t>
    </r>
    <r>
      <rPr>
        <sz val="10"/>
        <rFont val="Arial"/>
        <family val="2"/>
      </rPr>
      <t>(AFTER EXPENSES &amp; TAXES)</t>
    </r>
  </si>
  <si>
    <t>Actual CAPITAL GAIN</t>
  </si>
  <si>
    <t>CAPITAL GAINS TAX</t>
  </si>
  <si>
    <t xml:space="preserve"> DEBT SERVICE COVERAGE RATIO</t>
  </si>
  <si>
    <t>÷ Debt Service (Yearly Principal and Interest)</t>
  </si>
  <si>
    <t>Debt Service Coverage</t>
  </si>
  <si>
    <r>
      <t>Payment</t>
    </r>
    <r>
      <rPr>
        <sz val="11"/>
        <color indexed="8"/>
        <rFont val="Arial"/>
        <family val="2"/>
      </rPr>
      <t xml:space="preserve"> (per period)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</si>
</sst>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_);[Red]\(#,##0.0\)"/>
    <numFmt numFmtId="167" formatCode="0_);[Red]\(0\)"/>
    <numFmt numFmtId="168" formatCode="_(&quot;$&quot;* #,##0_);_(&quot;$&quot;* \(#,##0\);_(&quot;$&quot;* &quot;-&quot;??_);_(@_)"/>
    <numFmt numFmtId="169" formatCode="0.000%"/>
    <numFmt numFmtId="170" formatCode="[$-409]h:mm:ss\ AM/PM"/>
    <numFmt numFmtId="171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Courier"/>
      <family val="3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3" fontId="2" fillId="0" borderId="0" xfId="0" applyNumberFormat="1" applyFont="1" applyAlignment="1" applyProtection="1">
      <alignment/>
      <protection hidden="1"/>
    </xf>
    <xf numFmtId="10" fontId="2" fillId="0" borderId="0" xfId="0" applyNumberFormat="1" applyFont="1" applyAlignment="1" applyProtection="1">
      <alignment shrinkToFit="1"/>
      <protection hidden="1"/>
    </xf>
    <xf numFmtId="9" fontId="2" fillId="0" borderId="0" xfId="0" applyNumberFormat="1" applyFont="1" applyAlignment="1" applyProtection="1">
      <alignment/>
      <protection hidden="1"/>
    </xf>
    <xf numFmtId="3" fontId="2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shrinkToFit="1"/>
      <protection hidden="1"/>
    </xf>
    <xf numFmtId="2" fontId="2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left" shrinkToFit="1"/>
      <protection hidden="1"/>
    </xf>
    <xf numFmtId="3" fontId="3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shrinkToFit="1"/>
      <protection locked="0"/>
    </xf>
    <xf numFmtId="14" fontId="2" fillId="0" borderId="0" xfId="0" applyNumberFormat="1" applyFont="1" applyAlignment="1" applyProtection="1">
      <alignment shrinkToFit="1"/>
      <protection locked="0"/>
    </xf>
    <xf numFmtId="0" fontId="2" fillId="0" borderId="0" xfId="0" applyFont="1" applyAlignment="1" applyProtection="1">
      <alignment/>
      <protection locked="0"/>
    </xf>
    <xf numFmtId="3" fontId="2" fillId="33" borderId="0" xfId="0" applyNumberFormat="1" applyFont="1" applyFill="1" applyAlignment="1" applyProtection="1">
      <alignment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shrinkToFit="1"/>
      <protection locked="0"/>
    </xf>
    <xf numFmtId="9" fontId="2" fillId="33" borderId="0" xfId="0" applyNumberFormat="1" applyFont="1" applyFill="1" applyAlignment="1" applyProtection="1">
      <alignment shrinkToFit="1"/>
      <protection locked="0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shrinkToFit="1"/>
      <protection hidden="1"/>
    </xf>
    <xf numFmtId="164" fontId="2" fillId="33" borderId="0" xfId="0" applyNumberFormat="1" applyFont="1" applyFill="1" applyAlignment="1" applyProtection="1">
      <alignment shrinkToFit="1"/>
      <protection locked="0"/>
    </xf>
    <xf numFmtId="164" fontId="2" fillId="33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Alignment="1" applyProtection="1">
      <alignment shrinkToFit="1"/>
      <protection hidden="1"/>
    </xf>
    <xf numFmtId="164" fontId="2" fillId="0" borderId="0" xfId="0" applyNumberFormat="1" applyFont="1" applyAlignment="1" applyProtection="1">
      <alignment/>
      <protection hidden="1"/>
    </xf>
    <xf numFmtId="164" fontId="50" fillId="0" borderId="0" xfId="0" applyNumberFormat="1" applyFont="1" applyAlignment="1" applyProtection="1">
      <alignment/>
      <protection hidden="1"/>
    </xf>
    <xf numFmtId="38" fontId="2" fillId="0" borderId="0" xfId="0" applyNumberFormat="1" applyFont="1" applyAlignment="1" applyProtection="1">
      <alignment shrinkToFit="1"/>
      <protection hidden="1"/>
    </xf>
    <xf numFmtId="38" fontId="52" fillId="0" borderId="0" xfId="0" applyNumberFormat="1" applyFont="1" applyAlignment="1" applyProtection="1">
      <alignment shrinkToFi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 shrinkToFit="1"/>
      <protection locked="0"/>
    </xf>
    <xf numFmtId="0" fontId="50" fillId="33" borderId="0" xfId="0" applyFont="1" applyFill="1" applyAlignment="1">
      <alignment/>
    </xf>
    <xf numFmtId="3" fontId="50" fillId="0" borderId="0" xfId="0" applyNumberFormat="1" applyFont="1" applyAlignment="1" applyProtection="1">
      <alignment/>
      <protection hidden="1"/>
    </xf>
    <xf numFmtId="38" fontId="50" fillId="0" borderId="0" xfId="0" applyNumberFormat="1" applyFont="1" applyAlignment="1" applyProtection="1">
      <alignment/>
      <protection hidden="1"/>
    </xf>
    <xf numFmtId="165" fontId="52" fillId="0" borderId="0" xfId="0" applyNumberFormat="1" applyFont="1" applyAlignment="1" applyProtection="1">
      <alignment shrinkToFit="1"/>
      <protection hidden="1"/>
    </xf>
    <xf numFmtId="38" fontId="2" fillId="0" borderId="0" xfId="0" applyNumberFormat="1" applyFont="1" applyAlignment="1" applyProtection="1" quotePrefix="1">
      <alignment shrinkToFit="1"/>
      <protection hidden="1"/>
    </xf>
    <xf numFmtId="8" fontId="6" fillId="0" borderId="0" xfId="59" applyNumberFormat="1" applyFont="1" applyFill="1" applyProtection="1">
      <alignment/>
      <protection/>
    </xf>
    <xf numFmtId="0" fontId="51" fillId="0" borderId="0" xfId="0" applyFont="1" applyAlignment="1">
      <alignment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indent="1"/>
      <protection/>
    </xf>
    <xf numFmtId="168" fontId="10" fillId="0" borderId="10" xfId="46" applyNumberFormat="1" applyFont="1" applyFill="1" applyBorder="1" applyAlignment="1" applyProtection="1">
      <alignment/>
      <protection locked="0"/>
    </xf>
    <xf numFmtId="0" fontId="2" fillId="0" borderId="0" xfId="59" applyFont="1" applyFill="1" applyBorder="1" applyAlignment="1" applyProtection="1">
      <alignment horizontal="right" indent="1"/>
      <protection/>
    </xf>
    <xf numFmtId="169" fontId="2" fillId="0" borderId="0" xfId="63" applyNumberFormat="1" applyFont="1" applyFill="1" applyAlignment="1" applyProtection="1">
      <alignment/>
      <protection/>
    </xf>
    <xf numFmtId="0" fontId="11" fillId="0" borderId="0" xfId="59" applyFont="1" applyFill="1" applyAlignment="1" applyProtection="1">
      <alignment horizontal="right"/>
      <protection/>
    </xf>
    <xf numFmtId="0" fontId="11" fillId="0" borderId="0" xfId="59" applyFont="1" applyFill="1" applyAlignment="1" applyProtection="1">
      <alignment horizontal="center"/>
      <protection/>
    </xf>
    <xf numFmtId="10" fontId="10" fillId="0" borderId="10" xfId="63" applyNumberFormat="1" applyFont="1" applyFill="1" applyBorder="1" applyAlignment="1" applyProtection="1">
      <alignment/>
      <protection locked="0"/>
    </xf>
    <xf numFmtId="0" fontId="2" fillId="0" borderId="0" xfId="59" applyFont="1" applyFill="1" applyAlignment="1" applyProtection="1">
      <alignment horizontal="right"/>
      <protection/>
    </xf>
    <xf numFmtId="8" fontId="2" fillId="0" borderId="0" xfId="59" applyNumberFormat="1" applyFont="1" applyFill="1" applyProtection="1">
      <alignment/>
      <protection/>
    </xf>
    <xf numFmtId="0" fontId="10" fillId="0" borderId="10" xfId="59" applyFont="1" applyFill="1" applyBorder="1" applyProtection="1">
      <alignment/>
      <protection locked="0"/>
    </xf>
    <xf numFmtId="14" fontId="2" fillId="0" borderId="10" xfId="59" applyNumberFormat="1" applyFont="1" applyFill="1" applyBorder="1" applyAlignment="1" applyProtection="1">
      <alignment horizontal="right" indent="1"/>
      <protection locked="0"/>
    </xf>
    <xf numFmtId="0" fontId="11" fillId="0" borderId="0" xfId="59" applyFont="1" applyFill="1" applyAlignment="1" applyProtection="1">
      <alignment horizontal="right" indent="1"/>
      <protection/>
    </xf>
    <xf numFmtId="0" fontId="11" fillId="0" borderId="11" xfId="59" applyFont="1" applyFill="1" applyBorder="1" applyAlignment="1" applyProtection="1">
      <alignment horizontal="center"/>
      <protection/>
    </xf>
    <xf numFmtId="0" fontId="11" fillId="0" borderId="11" xfId="59" applyFont="1" applyFill="1" applyBorder="1" applyAlignment="1" applyProtection="1">
      <alignment horizontal="right" wrapText="1"/>
      <protection/>
    </xf>
    <xf numFmtId="0" fontId="8" fillId="0" borderId="0" xfId="59" applyFont="1" applyFill="1" applyAlignment="1" applyProtection="1">
      <alignment horizontal="center"/>
      <protection/>
    </xf>
    <xf numFmtId="7" fontId="8" fillId="0" borderId="0" xfId="59" applyNumberFormat="1" applyFont="1" applyFill="1" applyProtection="1">
      <alignment/>
      <protection/>
    </xf>
    <xf numFmtId="4" fontId="2" fillId="0" borderId="0" xfId="59" applyNumberFormat="1" applyFont="1" applyFill="1" applyProtection="1">
      <alignment/>
      <protection/>
    </xf>
    <xf numFmtId="4" fontId="8" fillId="0" borderId="0" xfId="59" applyNumberFormat="1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hidden="1"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6384" width="9.140625" style="23" customWidth="1"/>
  </cols>
  <sheetData>
    <row r="1" spans="1:15" s="21" customFormat="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3" s="21" customFormat="1" ht="12.7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2"/>
      <c r="M2" s="1"/>
    </row>
    <row r="3" spans="1:13" s="21" customFormat="1" ht="12.7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2"/>
      <c r="M3" s="1"/>
    </row>
    <row r="4" spans="1:5" s="21" customFormat="1" ht="12.75">
      <c r="A4" s="21" t="s">
        <v>119</v>
      </c>
      <c r="E4" s="22"/>
    </row>
    <row r="5" spans="1:5" s="21" customFormat="1" ht="12.75">
      <c r="A5" s="21" t="s">
        <v>120</v>
      </c>
      <c r="E5" s="22"/>
    </row>
    <row r="6" s="21" customFormat="1" ht="12.75">
      <c r="E6" s="22"/>
    </row>
    <row r="7" ht="12.75">
      <c r="A7" s="49" t="s">
        <v>115</v>
      </c>
    </row>
    <row r="8" spans="1:11" ht="12.75">
      <c r="A8" s="23" t="s">
        <v>134</v>
      </c>
      <c r="E8" s="43"/>
      <c r="F8" s="43"/>
      <c r="G8" s="43"/>
      <c r="H8" s="43"/>
      <c r="I8" s="43"/>
      <c r="J8" s="43"/>
      <c r="K8" s="43"/>
    </row>
    <row r="9" spans="1:13" s="21" customFormat="1" ht="12.75">
      <c r="A9" s="2" t="s">
        <v>1</v>
      </c>
      <c r="B9" s="1"/>
      <c r="C9" s="1"/>
      <c r="E9" s="19">
        <v>100000</v>
      </c>
      <c r="F9" s="1"/>
      <c r="G9" s="1"/>
      <c r="H9" s="1"/>
      <c r="M9" s="1"/>
    </row>
    <row r="10" spans="1:13" s="21" customFormat="1" ht="12.75">
      <c r="A10" s="2" t="s">
        <v>122</v>
      </c>
      <c r="B10" s="1"/>
      <c r="C10" s="1"/>
      <c r="E10" s="26">
        <f>E9*E11</f>
        <v>20000</v>
      </c>
      <c r="F10" s="1"/>
      <c r="G10" s="1"/>
      <c r="H10" s="1"/>
      <c r="M10" s="1"/>
    </row>
    <row r="11" spans="1:13" s="21" customFormat="1" ht="12.75">
      <c r="A11" s="2" t="s">
        <v>121</v>
      </c>
      <c r="B11" s="1"/>
      <c r="C11" s="1"/>
      <c r="E11" s="27">
        <v>0.2</v>
      </c>
      <c r="F11" s="1"/>
      <c r="G11" s="1"/>
      <c r="H11" s="1"/>
      <c r="M11" s="1"/>
    </row>
    <row r="12" spans="1:13" s="21" customFormat="1" ht="12.75">
      <c r="A12" s="2" t="s">
        <v>2</v>
      </c>
      <c r="B12" s="1"/>
      <c r="C12" s="1"/>
      <c r="E12" s="32">
        <v>0.1</v>
      </c>
      <c r="F12" s="2" t="s">
        <v>19</v>
      </c>
      <c r="G12" s="1"/>
      <c r="H12" s="1"/>
      <c r="M12" s="1"/>
    </row>
    <row r="13" spans="1:13" s="21" customFormat="1" ht="12.75">
      <c r="A13" s="2" t="s">
        <v>3</v>
      </c>
      <c r="B13" s="1"/>
      <c r="C13" s="1"/>
      <c r="E13" s="20">
        <v>25</v>
      </c>
      <c r="F13" s="2" t="s">
        <v>123</v>
      </c>
      <c r="G13" s="1"/>
      <c r="H13" s="1"/>
      <c r="M13" s="1"/>
    </row>
    <row r="14" spans="1:13" s="21" customFormat="1" ht="12.75">
      <c r="A14" s="2" t="s">
        <v>4</v>
      </c>
      <c r="B14" s="1"/>
      <c r="C14" s="1"/>
      <c r="E14" s="27">
        <v>0.75</v>
      </c>
      <c r="F14" s="2"/>
      <c r="G14" s="1"/>
      <c r="H14" s="1"/>
      <c r="M14" s="1"/>
    </row>
    <row r="15" spans="1:13" s="21" customFormat="1" ht="12.75">
      <c r="A15" s="2" t="s">
        <v>5</v>
      </c>
      <c r="B15" s="1"/>
      <c r="C15" s="1"/>
      <c r="E15" s="20">
        <v>27.5</v>
      </c>
      <c r="F15" s="2" t="s">
        <v>124</v>
      </c>
      <c r="J15" s="1" t="s">
        <v>6</v>
      </c>
      <c r="M15" s="1"/>
    </row>
    <row r="16" spans="1:13" s="21" customFormat="1" ht="12.75">
      <c r="A16" s="2" t="s">
        <v>125</v>
      </c>
      <c r="B16" s="1"/>
      <c r="C16" s="1"/>
      <c r="E16" s="19">
        <v>12000</v>
      </c>
      <c r="F16" s="1"/>
      <c r="G16" s="1"/>
      <c r="H16" s="1"/>
      <c r="M16" s="1"/>
    </row>
    <row r="17" spans="1:13" s="21" customFormat="1" ht="12.75">
      <c r="A17" s="2" t="s">
        <v>7</v>
      </c>
      <c r="B17" s="1"/>
      <c r="C17" s="1"/>
      <c r="E17" s="32">
        <v>0.05</v>
      </c>
      <c r="F17" s="2"/>
      <c r="G17" s="1"/>
      <c r="H17" s="1"/>
      <c r="M17" s="1"/>
    </row>
    <row r="18" spans="1:13" s="41" customFormat="1" ht="12.75">
      <c r="A18" s="39"/>
      <c r="B18" s="40"/>
      <c r="C18" s="40"/>
      <c r="E18" s="42"/>
      <c r="F18" s="39"/>
      <c r="G18" s="40"/>
      <c r="H18" s="40"/>
      <c r="M18" s="40"/>
    </row>
    <row r="19" spans="1:13" s="21" customFormat="1" ht="12.75">
      <c r="A19" s="25" t="s">
        <v>116</v>
      </c>
      <c r="B19" s="1"/>
      <c r="C19" s="1"/>
      <c r="E19" s="3"/>
      <c r="F19" s="1"/>
      <c r="G19" s="1"/>
      <c r="H19" s="1"/>
      <c r="M19" s="1"/>
    </row>
    <row r="20" spans="1:13" s="21" customFormat="1" ht="12.75">
      <c r="A20" s="2" t="s">
        <v>126</v>
      </c>
      <c r="B20" s="1"/>
      <c r="C20" s="1"/>
      <c r="E20" s="19">
        <v>2000</v>
      </c>
      <c r="F20" s="1"/>
      <c r="G20" s="1"/>
      <c r="H20" s="1"/>
      <c r="M20" s="1"/>
    </row>
    <row r="21" spans="1:13" s="21" customFormat="1" ht="12.75">
      <c r="A21" s="2" t="s">
        <v>8</v>
      </c>
      <c r="B21" s="1"/>
      <c r="C21" s="1"/>
      <c r="E21" s="19">
        <v>300</v>
      </c>
      <c r="F21" s="1"/>
      <c r="G21" s="1"/>
      <c r="H21" s="1"/>
      <c r="M21" s="1"/>
    </row>
    <row r="22" spans="1:13" s="21" customFormat="1" ht="12.75">
      <c r="A22" s="2" t="s">
        <v>9</v>
      </c>
      <c r="B22" s="1"/>
      <c r="C22" s="1"/>
      <c r="E22" s="19">
        <v>0</v>
      </c>
      <c r="F22" s="1"/>
      <c r="G22" s="1"/>
      <c r="H22" s="1"/>
      <c r="M22" s="1"/>
    </row>
    <row r="23" spans="1:13" s="21" customFormat="1" ht="12.75">
      <c r="A23" s="2" t="s">
        <v>10</v>
      </c>
      <c r="B23" s="1"/>
      <c r="C23" s="1"/>
      <c r="E23" s="19">
        <v>0</v>
      </c>
      <c r="F23" s="1"/>
      <c r="G23" s="1"/>
      <c r="H23" s="1"/>
      <c r="M23" s="1"/>
    </row>
    <row r="24" spans="1:13" s="21" customFormat="1" ht="12.75">
      <c r="A24" s="2" t="s">
        <v>11</v>
      </c>
      <c r="B24" s="1"/>
      <c r="C24" s="1"/>
      <c r="E24" s="19">
        <v>0</v>
      </c>
      <c r="F24" s="1"/>
      <c r="G24" s="1"/>
      <c r="H24" s="1"/>
      <c r="M24" s="1"/>
    </row>
    <row r="25" spans="1:13" s="21" customFormat="1" ht="12.75">
      <c r="A25" s="2" t="s">
        <v>12</v>
      </c>
      <c r="B25" s="1"/>
      <c r="C25" s="1"/>
      <c r="E25" s="19">
        <v>0</v>
      </c>
      <c r="F25" s="1"/>
      <c r="G25" s="1"/>
      <c r="H25" s="1"/>
      <c r="M25" s="1"/>
    </row>
    <row r="26" spans="1:13" s="21" customFormat="1" ht="12.75">
      <c r="A26" s="2" t="s">
        <v>13</v>
      </c>
      <c r="B26" s="1"/>
      <c r="C26" s="1"/>
      <c r="E26" s="19">
        <v>0</v>
      </c>
      <c r="F26" s="1"/>
      <c r="G26" s="1"/>
      <c r="H26" s="1"/>
      <c r="M26" s="1"/>
    </row>
    <row r="27" spans="1:13" s="21" customFormat="1" ht="12.75">
      <c r="A27" s="2" t="s">
        <v>14</v>
      </c>
      <c r="B27" s="1"/>
      <c r="C27" s="1"/>
      <c r="E27" s="32">
        <v>0.07</v>
      </c>
      <c r="F27" s="2" t="s">
        <v>130</v>
      </c>
      <c r="G27" s="1"/>
      <c r="H27" s="1"/>
      <c r="M27" s="1"/>
    </row>
    <row r="28" spans="1:13" s="21" customFormat="1" ht="12.75">
      <c r="A28" s="2" t="s">
        <v>15</v>
      </c>
      <c r="B28" s="1"/>
      <c r="C28" s="1"/>
      <c r="E28" s="32">
        <v>0.08</v>
      </c>
      <c r="F28" s="2" t="s">
        <v>130</v>
      </c>
      <c r="G28" s="1"/>
      <c r="H28" s="1"/>
      <c r="M28" s="1"/>
    </row>
    <row r="29" spans="1:13" s="21" customFormat="1" ht="12.75">
      <c r="A29" s="2" t="s">
        <v>16</v>
      </c>
      <c r="B29" s="1"/>
      <c r="C29" s="1"/>
      <c r="E29" s="19">
        <v>200</v>
      </c>
      <c r="F29" s="1"/>
      <c r="G29" s="1"/>
      <c r="H29" s="1"/>
      <c r="M29" s="1"/>
    </row>
    <row r="30" spans="1:13" s="21" customFormat="1" ht="12.75">
      <c r="A30" s="2" t="s">
        <v>17</v>
      </c>
      <c r="B30" s="1"/>
      <c r="C30" s="1"/>
      <c r="E30" s="19">
        <v>0</v>
      </c>
      <c r="F30" s="1"/>
      <c r="G30" s="1"/>
      <c r="H30" s="1"/>
      <c r="M30" s="1"/>
    </row>
    <row r="31" spans="1:13" s="21" customFormat="1" ht="12.75">
      <c r="A31" s="2" t="s">
        <v>18</v>
      </c>
      <c r="B31" s="1"/>
      <c r="C31" s="1"/>
      <c r="E31" s="19">
        <v>0</v>
      </c>
      <c r="F31" s="1"/>
      <c r="G31" s="1"/>
      <c r="H31" s="1"/>
      <c r="M31" s="1"/>
    </row>
    <row r="32" spans="1:13" s="21" customFormat="1" ht="12.75">
      <c r="A32" s="2" t="s">
        <v>18</v>
      </c>
      <c r="B32" s="1"/>
      <c r="C32" s="1"/>
      <c r="E32" s="19">
        <v>0</v>
      </c>
      <c r="F32" s="1"/>
      <c r="G32" s="1"/>
      <c r="H32" s="1"/>
      <c r="M32" s="1"/>
    </row>
    <row r="33" spans="1:13" s="21" customFormat="1" ht="12.75">
      <c r="A33" s="2" t="s">
        <v>18</v>
      </c>
      <c r="B33" s="1"/>
      <c r="C33" s="1"/>
      <c r="E33" s="19">
        <v>0</v>
      </c>
      <c r="F33" s="1"/>
      <c r="G33" s="1"/>
      <c r="H33" s="1"/>
      <c r="M33" s="1"/>
    </row>
    <row r="34" spans="1:13" s="21" customFormat="1" ht="12.75">
      <c r="A34" s="2" t="s">
        <v>117</v>
      </c>
      <c r="B34" s="1"/>
      <c r="C34" s="1"/>
      <c r="E34" s="33">
        <v>0.05</v>
      </c>
      <c r="F34" s="1" t="s">
        <v>19</v>
      </c>
      <c r="H34" s="1"/>
      <c r="M34" s="1"/>
    </row>
    <row r="35" spans="1:13" s="21" customFormat="1" ht="12.75">
      <c r="A35" s="2" t="s">
        <v>118</v>
      </c>
      <c r="B35" s="1"/>
      <c r="C35" s="1"/>
      <c r="E35" s="33">
        <v>0.05</v>
      </c>
      <c r="F35" s="1" t="s">
        <v>19</v>
      </c>
      <c r="H35" s="1"/>
      <c r="M35" s="1"/>
    </row>
    <row r="36" spans="1:13" s="21" customFormat="1" ht="12.75">
      <c r="A36" s="2" t="s">
        <v>20</v>
      </c>
      <c r="B36" s="1"/>
      <c r="C36" s="1"/>
      <c r="E36" s="33">
        <v>0.05</v>
      </c>
      <c r="F36" s="1" t="s">
        <v>19</v>
      </c>
      <c r="H36" s="1"/>
      <c r="M36" s="1"/>
    </row>
    <row r="37" spans="1:13" s="21" customFormat="1" ht="12.75">
      <c r="A37" s="2" t="s">
        <v>21</v>
      </c>
      <c r="B37" s="1"/>
      <c r="C37" s="1"/>
      <c r="E37" s="33">
        <v>0.3</v>
      </c>
      <c r="F37" s="2"/>
      <c r="G37" s="1"/>
      <c r="H37" s="1"/>
      <c r="M37" s="1"/>
    </row>
    <row r="38" spans="1:13" s="21" customFormat="1" ht="12.75">
      <c r="A38" s="2" t="s">
        <v>22</v>
      </c>
      <c r="B38" s="1"/>
      <c r="C38" s="1"/>
      <c r="E38" s="33">
        <v>0.2</v>
      </c>
      <c r="F38" s="1" t="s">
        <v>23</v>
      </c>
      <c r="H38" s="1"/>
      <c r="M38" s="1"/>
    </row>
    <row r="39" spans="1:13" s="21" customFormat="1" ht="12.75">
      <c r="A39" s="2" t="s">
        <v>24</v>
      </c>
      <c r="B39" s="1"/>
      <c r="C39" s="1"/>
      <c r="E39" s="33">
        <v>0.25</v>
      </c>
      <c r="F39" s="2"/>
      <c r="G39" s="1"/>
      <c r="H39" s="1"/>
      <c r="M39" s="1"/>
    </row>
    <row r="40" spans="1:13" s="21" customFormat="1" ht="12.75">
      <c r="A40" s="2" t="s">
        <v>25</v>
      </c>
      <c r="B40" s="1"/>
      <c r="C40" s="1"/>
      <c r="E40" s="33">
        <v>0.05</v>
      </c>
      <c r="F40" s="1" t="s">
        <v>27</v>
      </c>
      <c r="H40" s="1"/>
      <c r="M40" s="1"/>
    </row>
    <row r="41" spans="1:13" s="21" customFormat="1" ht="12.75">
      <c r="A41" s="2" t="s">
        <v>26</v>
      </c>
      <c r="B41" s="1"/>
      <c r="C41" s="1"/>
      <c r="E41" s="33">
        <v>0.03</v>
      </c>
      <c r="F41" s="1" t="s">
        <v>27</v>
      </c>
      <c r="H41" s="1"/>
      <c r="M41" s="1"/>
    </row>
    <row r="42" spans="1:13" s="21" customFormat="1" ht="12.75">
      <c r="A42" s="2" t="s">
        <v>28</v>
      </c>
      <c r="B42" s="1"/>
      <c r="C42" s="1"/>
      <c r="E42" s="33">
        <v>0.07</v>
      </c>
      <c r="F42" s="1" t="s">
        <v>27</v>
      </c>
      <c r="H42" s="1"/>
      <c r="M42" s="1"/>
    </row>
    <row r="43" spans="1:13" s="21" customFormat="1" ht="12.75">
      <c r="A43" s="1"/>
      <c r="B43" s="1"/>
      <c r="C43" s="1"/>
      <c r="D43" s="1"/>
      <c r="E43" s="4"/>
      <c r="F43" s="1"/>
      <c r="G43" s="1"/>
      <c r="H43" s="1"/>
      <c r="I43" s="1"/>
      <c r="J43" s="1"/>
      <c r="K43" s="1"/>
      <c r="L43" s="1"/>
      <c r="M43" s="1"/>
    </row>
    <row r="44" spans="1:13" s="21" customFormat="1" ht="15.75">
      <c r="A44" s="28" t="s">
        <v>29</v>
      </c>
      <c r="B44" s="1"/>
      <c r="C44" s="1"/>
      <c r="D44" s="1"/>
      <c r="F44" s="1"/>
      <c r="G44" s="1"/>
      <c r="H44" s="1"/>
      <c r="I44" s="1"/>
      <c r="J44" s="1"/>
      <c r="K44" s="1"/>
      <c r="L44" s="2"/>
      <c r="M44" s="1"/>
    </row>
    <row r="45" spans="1:13" s="21" customFormat="1" ht="15.75">
      <c r="A45" s="28"/>
      <c r="B45" s="1"/>
      <c r="C45" s="1"/>
      <c r="D45" s="1"/>
      <c r="F45" s="1"/>
      <c r="G45" s="1"/>
      <c r="H45" s="1"/>
      <c r="I45" s="1"/>
      <c r="J45" s="1"/>
      <c r="K45" s="1"/>
      <c r="L45" s="2"/>
      <c r="M45" s="1"/>
    </row>
    <row r="46" spans="1:14" s="21" customFormat="1" ht="12.7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44"/>
    </row>
    <row r="47" spans="1:14" s="21" customFormat="1" ht="12.75">
      <c r="A47" s="25" t="s">
        <v>30</v>
      </c>
      <c r="B47" s="29"/>
      <c r="C47" s="29"/>
      <c r="D47" s="30"/>
      <c r="E47" s="25" t="s">
        <v>31</v>
      </c>
      <c r="F47" s="31"/>
      <c r="G47" s="29"/>
      <c r="J47" s="25" t="s">
        <v>32</v>
      </c>
      <c r="K47" s="29"/>
      <c r="L47" s="1"/>
      <c r="M47" s="1"/>
      <c r="N47" s="44"/>
    </row>
    <row r="48" spans="1:14" s="21" customFormat="1" ht="12.75">
      <c r="A48" s="1"/>
      <c r="B48" s="1"/>
      <c r="C48" s="1"/>
      <c r="E48" s="1"/>
      <c r="F48" s="5"/>
      <c r="G48" s="1"/>
      <c r="J48" s="1"/>
      <c r="K48" s="1"/>
      <c r="L48" s="1"/>
      <c r="M48" s="1"/>
      <c r="N48" s="44"/>
    </row>
    <row r="49" spans="1:14" s="21" customFormat="1" ht="12.75">
      <c r="A49" s="2" t="s">
        <v>164</v>
      </c>
      <c r="C49" s="6">
        <f>E9</f>
        <v>100000</v>
      </c>
      <c r="E49" s="2" t="s">
        <v>131</v>
      </c>
      <c r="H49" s="34">
        <f>E12</f>
        <v>0.1</v>
      </c>
      <c r="J49" s="2" t="s">
        <v>33</v>
      </c>
      <c r="M49" s="8">
        <f>E39</f>
        <v>0.25</v>
      </c>
      <c r="N49" s="45">
        <f>M49*C49</f>
        <v>25000</v>
      </c>
    </row>
    <row r="50" spans="1:14" s="21" customFormat="1" ht="12.75">
      <c r="A50" s="2" t="s">
        <v>80</v>
      </c>
      <c r="C50" s="6">
        <f>E10</f>
        <v>20000</v>
      </c>
      <c r="E50" s="2" t="s">
        <v>132</v>
      </c>
      <c r="H50" s="5">
        <f>E13</f>
        <v>25</v>
      </c>
      <c r="J50" s="2" t="s">
        <v>34</v>
      </c>
      <c r="M50" s="8">
        <f>E14</f>
        <v>0.75</v>
      </c>
      <c r="N50" s="45">
        <f>C51+C52</f>
        <v>83000</v>
      </c>
    </row>
    <row r="51" spans="1:13" s="21" customFormat="1" ht="12.75">
      <c r="A51" s="2" t="s">
        <v>127</v>
      </c>
      <c r="C51" s="6">
        <f>C49-C50</f>
        <v>80000</v>
      </c>
      <c r="E51" s="2" t="s">
        <v>135</v>
      </c>
      <c r="H51" s="47">
        <f>Amortization!payment</f>
        <v>726.96</v>
      </c>
      <c r="J51" s="2" t="s">
        <v>162</v>
      </c>
      <c r="M51" s="1">
        <f>E15</f>
        <v>27.5</v>
      </c>
    </row>
    <row r="52" spans="1:13" s="21" customFormat="1" ht="12.75">
      <c r="A52" s="2" t="s">
        <v>128</v>
      </c>
      <c r="C52" s="6">
        <f>E41*E9</f>
        <v>3000</v>
      </c>
      <c r="E52" s="2" t="s">
        <v>136</v>
      </c>
      <c r="H52" s="47">
        <f>H51*12</f>
        <v>8723.52</v>
      </c>
      <c r="J52" s="2" t="s">
        <v>163</v>
      </c>
      <c r="M52" s="6">
        <f>(C51+C52)/M51</f>
        <v>3018.181818181818</v>
      </c>
    </row>
    <row r="53" spans="1:13" s="21" customFormat="1" ht="12.75">
      <c r="A53" s="2" t="s">
        <v>129</v>
      </c>
      <c r="C53" s="6">
        <f>E40*E9</f>
        <v>5000</v>
      </c>
      <c r="D53" s="1"/>
      <c r="E53" s="5"/>
      <c r="F53" s="1"/>
      <c r="G53" s="1"/>
      <c r="H53" s="1"/>
      <c r="I53" s="1"/>
      <c r="J53" s="1"/>
      <c r="K53" s="1"/>
      <c r="L53" s="1"/>
      <c r="M53" s="1"/>
    </row>
    <row r="54" spans="1:13" s="21" customFormat="1" ht="12.75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1"/>
    </row>
    <row r="55" spans="1:13" s="21" customFormat="1" ht="12.75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1"/>
    </row>
    <row r="56" spans="1:14" s="21" customFormat="1" ht="12.75">
      <c r="A56" s="25" t="s">
        <v>35</v>
      </c>
      <c r="B56" s="1"/>
      <c r="C56" s="1"/>
      <c r="E56" s="10" t="s">
        <v>36</v>
      </c>
      <c r="F56" s="11" t="s">
        <v>37</v>
      </c>
      <c r="G56" s="10" t="s">
        <v>38</v>
      </c>
      <c r="H56" s="10" t="s">
        <v>39</v>
      </c>
      <c r="I56" s="10" t="s">
        <v>40</v>
      </c>
      <c r="J56" s="10" t="s">
        <v>41</v>
      </c>
      <c r="K56" s="10" t="s">
        <v>42</v>
      </c>
      <c r="L56" s="10" t="s">
        <v>43</v>
      </c>
      <c r="M56" s="10" t="s">
        <v>44</v>
      </c>
      <c r="N56" s="10" t="s">
        <v>45</v>
      </c>
    </row>
    <row r="57" spans="1:14" s="21" customFormat="1" ht="12.75">
      <c r="A57" s="1"/>
      <c r="B57" s="1"/>
      <c r="C57" s="1"/>
      <c r="E57" s="1"/>
      <c r="F57" s="5"/>
      <c r="G57" s="1"/>
      <c r="H57" s="1"/>
      <c r="I57" s="1"/>
      <c r="J57" s="1"/>
      <c r="K57" s="1"/>
      <c r="L57" s="1"/>
      <c r="M57" s="1"/>
      <c r="N57" s="1"/>
    </row>
    <row r="58" spans="1:14" s="21" customFormat="1" ht="12.75">
      <c r="A58" s="25" t="s">
        <v>46</v>
      </c>
      <c r="B58" s="1"/>
      <c r="D58" s="35">
        <f>E34</f>
        <v>0.05</v>
      </c>
      <c r="E58" s="7"/>
      <c r="F58" s="34">
        <f>$D$58</f>
        <v>0.05</v>
      </c>
      <c r="G58" s="34">
        <f aca="true" t="shared" si="0" ref="G58:N58">$D$58</f>
        <v>0.05</v>
      </c>
      <c r="H58" s="34">
        <f t="shared" si="0"/>
        <v>0.05</v>
      </c>
      <c r="I58" s="34">
        <f t="shared" si="0"/>
        <v>0.05</v>
      </c>
      <c r="J58" s="34">
        <f t="shared" si="0"/>
        <v>0.05</v>
      </c>
      <c r="K58" s="34">
        <f t="shared" si="0"/>
        <v>0.05</v>
      </c>
      <c r="L58" s="34">
        <f t="shared" si="0"/>
        <v>0.05</v>
      </c>
      <c r="M58" s="34">
        <f t="shared" si="0"/>
        <v>0.05</v>
      </c>
      <c r="N58" s="34">
        <f t="shared" si="0"/>
        <v>0.05</v>
      </c>
    </row>
    <row r="59" spans="1:14" s="21" customFormat="1" ht="12.75">
      <c r="A59" s="2" t="s">
        <v>47</v>
      </c>
      <c r="B59" s="1"/>
      <c r="D59" s="35"/>
      <c r="E59" s="9">
        <f>E16</f>
        <v>12000</v>
      </c>
      <c r="F59" s="9">
        <f aca="true" t="shared" si="1" ref="F59:N59">E59+E60</f>
        <v>12600</v>
      </c>
      <c r="G59" s="9">
        <f t="shared" si="1"/>
        <v>13230</v>
      </c>
      <c r="H59" s="9">
        <f t="shared" si="1"/>
        <v>13891.5</v>
      </c>
      <c r="I59" s="9">
        <f t="shared" si="1"/>
        <v>14586.075</v>
      </c>
      <c r="J59" s="9">
        <f t="shared" si="1"/>
        <v>15315.37875</v>
      </c>
      <c r="K59" s="9">
        <f t="shared" si="1"/>
        <v>16081.1476875</v>
      </c>
      <c r="L59" s="9">
        <f t="shared" si="1"/>
        <v>16885.205071875</v>
      </c>
      <c r="M59" s="9">
        <f t="shared" si="1"/>
        <v>17729.46532546875</v>
      </c>
      <c r="N59" s="9">
        <f t="shared" si="1"/>
        <v>18615.93859174219</v>
      </c>
    </row>
    <row r="60" spans="1:14" s="21" customFormat="1" ht="12.75">
      <c r="A60" s="2" t="s">
        <v>165</v>
      </c>
      <c r="B60" s="1"/>
      <c r="D60" s="35">
        <f>E17</f>
        <v>0.05</v>
      </c>
      <c r="E60" s="9">
        <f aca="true" t="shared" si="2" ref="E60:N60">$D$60*E59</f>
        <v>600</v>
      </c>
      <c r="F60" s="9">
        <f t="shared" si="2"/>
        <v>630</v>
      </c>
      <c r="G60" s="9">
        <f t="shared" si="2"/>
        <v>661.5</v>
      </c>
      <c r="H60" s="9">
        <f t="shared" si="2"/>
        <v>694.575</v>
      </c>
      <c r="I60" s="9">
        <f t="shared" si="2"/>
        <v>729.30375</v>
      </c>
      <c r="J60" s="9">
        <f t="shared" si="2"/>
        <v>765.7689375</v>
      </c>
      <c r="K60" s="9">
        <f t="shared" si="2"/>
        <v>804.0573843750001</v>
      </c>
      <c r="L60" s="9">
        <f t="shared" si="2"/>
        <v>844.26025359375</v>
      </c>
      <c r="M60" s="9">
        <f t="shared" si="2"/>
        <v>886.4732662734376</v>
      </c>
      <c r="N60" s="9">
        <f t="shared" si="2"/>
        <v>930.7969295871095</v>
      </c>
    </row>
    <row r="61" spans="1:14" s="21" customFormat="1" ht="12.75">
      <c r="A61" s="2" t="s">
        <v>48</v>
      </c>
      <c r="B61" s="1"/>
      <c r="C61" s="1"/>
      <c r="D61" s="36"/>
      <c r="E61" s="9">
        <f aca="true" t="shared" si="3" ref="E61:N61">E59-E60</f>
        <v>11400</v>
      </c>
      <c r="F61" s="9">
        <f t="shared" si="3"/>
        <v>11970</v>
      </c>
      <c r="G61" s="9">
        <f t="shared" si="3"/>
        <v>12568.5</v>
      </c>
      <c r="H61" s="9">
        <f t="shared" si="3"/>
        <v>13196.925</v>
      </c>
      <c r="I61" s="9">
        <f t="shared" si="3"/>
        <v>13856.771250000002</v>
      </c>
      <c r="J61" s="9">
        <f t="shared" si="3"/>
        <v>14549.609812499999</v>
      </c>
      <c r="K61" s="9">
        <f t="shared" si="3"/>
        <v>15277.090303125</v>
      </c>
      <c r="L61" s="9">
        <f t="shared" si="3"/>
        <v>16040.94481828125</v>
      </c>
      <c r="M61" s="9">
        <f t="shared" si="3"/>
        <v>16842.992059195312</v>
      </c>
      <c r="N61" s="9">
        <f t="shared" si="3"/>
        <v>17685.14166215508</v>
      </c>
    </row>
    <row r="62" spans="1:13" s="21" customFormat="1" ht="12.75">
      <c r="A62" s="1"/>
      <c r="B62" s="1"/>
      <c r="C62" s="1"/>
      <c r="D62" s="34"/>
      <c r="E62" s="5"/>
      <c r="F62" s="5"/>
      <c r="G62" s="5"/>
      <c r="H62" s="5"/>
      <c r="I62" s="5"/>
      <c r="J62" s="5"/>
      <c r="K62" s="5"/>
      <c r="L62" s="5"/>
      <c r="M62" s="5"/>
    </row>
    <row r="63" spans="1:13" s="21" customFormat="1" ht="12.75">
      <c r="A63" s="1"/>
      <c r="B63" s="1"/>
      <c r="C63" s="1"/>
      <c r="D63" s="34"/>
      <c r="E63" s="5"/>
      <c r="F63" s="5"/>
      <c r="G63" s="5"/>
      <c r="H63" s="5"/>
      <c r="I63" s="5"/>
      <c r="J63" s="5"/>
      <c r="K63" s="5"/>
      <c r="L63" s="5"/>
      <c r="M63" s="5"/>
    </row>
    <row r="64" spans="1:14" s="21" customFormat="1" ht="12.75">
      <c r="A64" s="25" t="s">
        <v>49</v>
      </c>
      <c r="B64" s="1"/>
      <c r="C64" s="1"/>
      <c r="D64" s="36"/>
      <c r="E64" s="11" t="s">
        <v>50</v>
      </c>
      <c r="F64" s="11" t="s">
        <v>37</v>
      </c>
      <c r="G64" s="11" t="s">
        <v>38</v>
      </c>
      <c r="H64" s="11" t="s">
        <v>39</v>
      </c>
      <c r="I64" s="11" t="s">
        <v>40</v>
      </c>
      <c r="J64" s="11" t="s">
        <v>41</v>
      </c>
      <c r="K64" s="11" t="s">
        <v>42</v>
      </c>
      <c r="L64" s="11" t="s">
        <v>43</v>
      </c>
      <c r="M64" s="11" t="s">
        <v>44</v>
      </c>
      <c r="N64" s="11" t="s">
        <v>45</v>
      </c>
    </row>
    <row r="65" spans="1:14" s="21" customFormat="1" ht="12.75">
      <c r="A65" s="1"/>
      <c r="B65" s="1"/>
      <c r="C65" s="1"/>
      <c r="D65" s="36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21" customFormat="1" ht="12.75">
      <c r="A66" s="25" t="s">
        <v>133</v>
      </c>
      <c r="B66" s="1"/>
      <c r="D66" s="35">
        <f>E35</f>
        <v>0.05</v>
      </c>
      <c r="E66" s="7"/>
      <c r="F66" s="7">
        <f>$D$66</f>
        <v>0.05</v>
      </c>
      <c r="G66" s="7">
        <f aca="true" t="shared" si="4" ref="G66:N66">$D$66</f>
        <v>0.05</v>
      </c>
      <c r="H66" s="7">
        <f t="shared" si="4"/>
        <v>0.05</v>
      </c>
      <c r="I66" s="7">
        <f t="shared" si="4"/>
        <v>0.05</v>
      </c>
      <c r="J66" s="7">
        <f t="shared" si="4"/>
        <v>0.05</v>
      </c>
      <c r="K66" s="7">
        <f t="shared" si="4"/>
        <v>0.05</v>
      </c>
      <c r="L66" s="7">
        <f t="shared" si="4"/>
        <v>0.05</v>
      </c>
      <c r="M66" s="7">
        <f t="shared" si="4"/>
        <v>0.05</v>
      </c>
      <c r="N66" s="7">
        <f t="shared" si="4"/>
        <v>0.05</v>
      </c>
    </row>
    <row r="67" spans="1:14" s="21" customFormat="1" ht="12.75">
      <c r="A67" s="2" t="s">
        <v>51</v>
      </c>
      <c r="B67" s="1"/>
      <c r="D67" s="35"/>
      <c r="E67" s="9">
        <f aca="true" t="shared" si="5" ref="E67:E73">E20</f>
        <v>2000</v>
      </c>
      <c r="F67" s="9">
        <f aca="true" t="shared" si="6" ref="F67:N67">E67+(E67*$D$66)</f>
        <v>2100</v>
      </c>
      <c r="G67" s="9">
        <f t="shared" si="6"/>
        <v>2205</v>
      </c>
      <c r="H67" s="9">
        <f t="shared" si="6"/>
        <v>2315.25</v>
      </c>
      <c r="I67" s="9">
        <f t="shared" si="6"/>
        <v>2431.0125</v>
      </c>
      <c r="J67" s="9">
        <f t="shared" si="6"/>
        <v>2552.5631249999997</v>
      </c>
      <c r="K67" s="9">
        <f t="shared" si="6"/>
        <v>2680.1912812499995</v>
      </c>
      <c r="L67" s="9">
        <f t="shared" si="6"/>
        <v>2814.2008453124995</v>
      </c>
      <c r="M67" s="9">
        <f t="shared" si="6"/>
        <v>2954.9108875781244</v>
      </c>
      <c r="N67" s="9">
        <f t="shared" si="6"/>
        <v>3102.6564319570307</v>
      </c>
    </row>
    <row r="68" spans="1:14" s="21" customFormat="1" ht="12.75">
      <c r="A68" s="2" t="s">
        <v>52</v>
      </c>
      <c r="B68" s="1"/>
      <c r="D68" s="35"/>
      <c r="E68" s="9">
        <f t="shared" si="5"/>
        <v>300</v>
      </c>
      <c r="F68" s="9">
        <f aca="true" t="shared" si="7" ref="F68:N68">E68+(E68*$D$66)</f>
        <v>315</v>
      </c>
      <c r="G68" s="9">
        <f t="shared" si="7"/>
        <v>330.75</v>
      </c>
      <c r="H68" s="9">
        <f t="shared" si="7"/>
        <v>347.2875</v>
      </c>
      <c r="I68" s="9">
        <f t="shared" si="7"/>
        <v>364.651875</v>
      </c>
      <c r="J68" s="9">
        <f t="shared" si="7"/>
        <v>382.88446875</v>
      </c>
      <c r="K68" s="9">
        <f t="shared" si="7"/>
        <v>402.0286921875</v>
      </c>
      <c r="L68" s="9">
        <f t="shared" si="7"/>
        <v>422.130126796875</v>
      </c>
      <c r="M68" s="9">
        <f t="shared" si="7"/>
        <v>443.23663313671875</v>
      </c>
      <c r="N68" s="9">
        <f t="shared" si="7"/>
        <v>465.3984647935547</v>
      </c>
    </row>
    <row r="69" spans="1:14" s="21" customFormat="1" ht="12.75">
      <c r="A69" s="2" t="s">
        <v>53</v>
      </c>
      <c r="B69" s="1"/>
      <c r="D69" s="35"/>
      <c r="E69" s="9">
        <f t="shared" si="5"/>
        <v>0</v>
      </c>
      <c r="F69" s="9">
        <f aca="true" t="shared" si="8" ref="F69:N69">E69+(E69*$D$66)</f>
        <v>0</v>
      </c>
      <c r="G69" s="9">
        <f t="shared" si="8"/>
        <v>0</v>
      </c>
      <c r="H69" s="9">
        <f t="shared" si="8"/>
        <v>0</v>
      </c>
      <c r="I69" s="9">
        <f t="shared" si="8"/>
        <v>0</v>
      </c>
      <c r="J69" s="9">
        <f t="shared" si="8"/>
        <v>0</v>
      </c>
      <c r="K69" s="9">
        <f t="shared" si="8"/>
        <v>0</v>
      </c>
      <c r="L69" s="9">
        <f t="shared" si="8"/>
        <v>0</v>
      </c>
      <c r="M69" s="9">
        <f t="shared" si="8"/>
        <v>0</v>
      </c>
      <c r="N69" s="9">
        <f t="shared" si="8"/>
        <v>0</v>
      </c>
    </row>
    <row r="70" spans="1:14" s="21" customFormat="1" ht="12.75">
      <c r="A70" s="2" t="s">
        <v>54</v>
      </c>
      <c r="B70" s="1"/>
      <c r="D70" s="35"/>
      <c r="E70" s="9">
        <f t="shared" si="5"/>
        <v>0</v>
      </c>
      <c r="F70" s="9">
        <f aca="true" t="shared" si="9" ref="F70:N70">E70+(E70*$D$66)</f>
        <v>0</v>
      </c>
      <c r="G70" s="9">
        <f t="shared" si="9"/>
        <v>0</v>
      </c>
      <c r="H70" s="9">
        <f t="shared" si="9"/>
        <v>0</v>
      </c>
      <c r="I70" s="9">
        <f t="shared" si="9"/>
        <v>0</v>
      </c>
      <c r="J70" s="9">
        <f t="shared" si="9"/>
        <v>0</v>
      </c>
      <c r="K70" s="9">
        <f t="shared" si="9"/>
        <v>0</v>
      </c>
      <c r="L70" s="9">
        <f t="shared" si="9"/>
        <v>0</v>
      </c>
      <c r="M70" s="9">
        <f t="shared" si="9"/>
        <v>0</v>
      </c>
      <c r="N70" s="9">
        <f t="shared" si="9"/>
        <v>0</v>
      </c>
    </row>
    <row r="71" spans="1:14" s="21" customFormat="1" ht="12.75">
      <c r="A71" s="2" t="s">
        <v>55</v>
      </c>
      <c r="B71" s="1"/>
      <c r="D71" s="35"/>
      <c r="E71" s="9">
        <f t="shared" si="5"/>
        <v>0</v>
      </c>
      <c r="F71" s="9">
        <f aca="true" t="shared" si="10" ref="F71:N71">E71+(E71*$D$66)</f>
        <v>0</v>
      </c>
      <c r="G71" s="9">
        <f t="shared" si="10"/>
        <v>0</v>
      </c>
      <c r="H71" s="9">
        <f t="shared" si="10"/>
        <v>0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  <c r="M71" s="9">
        <f t="shared" si="10"/>
        <v>0</v>
      </c>
      <c r="N71" s="9">
        <f t="shared" si="10"/>
        <v>0</v>
      </c>
    </row>
    <row r="72" spans="1:14" s="21" customFormat="1" ht="12.75">
      <c r="A72" s="2" t="s">
        <v>56</v>
      </c>
      <c r="B72" s="1"/>
      <c r="D72" s="35"/>
      <c r="E72" s="9">
        <f t="shared" si="5"/>
        <v>0</v>
      </c>
      <c r="F72" s="9">
        <f aca="true" t="shared" si="11" ref="F72:N72">E72+(E72*$D$66)</f>
        <v>0</v>
      </c>
      <c r="G72" s="9">
        <f t="shared" si="11"/>
        <v>0</v>
      </c>
      <c r="H72" s="9">
        <f t="shared" si="11"/>
        <v>0</v>
      </c>
      <c r="I72" s="9">
        <f t="shared" si="11"/>
        <v>0</v>
      </c>
      <c r="J72" s="9">
        <f t="shared" si="11"/>
        <v>0</v>
      </c>
      <c r="K72" s="9">
        <f t="shared" si="11"/>
        <v>0</v>
      </c>
      <c r="L72" s="9">
        <f t="shared" si="11"/>
        <v>0</v>
      </c>
      <c r="M72" s="9">
        <f t="shared" si="11"/>
        <v>0</v>
      </c>
      <c r="N72" s="9">
        <f t="shared" si="11"/>
        <v>0</v>
      </c>
    </row>
    <row r="73" spans="1:14" s="21" customFormat="1" ht="12.75">
      <c r="A73" s="2" t="s">
        <v>57</v>
      </c>
      <c r="B73" s="1"/>
      <c r="D73" s="35"/>
      <c r="E73" s="9">
        <f t="shared" si="5"/>
        <v>0</v>
      </c>
      <c r="F73" s="9">
        <f aca="true" t="shared" si="12" ref="F73:N73">E73+(E73*$D$66)</f>
        <v>0</v>
      </c>
      <c r="G73" s="9">
        <f t="shared" si="12"/>
        <v>0</v>
      </c>
      <c r="H73" s="9">
        <f t="shared" si="12"/>
        <v>0</v>
      </c>
      <c r="I73" s="9">
        <f t="shared" si="12"/>
        <v>0</v>
      </c>
      <c r="J73" s="9">
        <f t="shared" si="12"/>
        <v>0</v>
      </c>
      <c r="K73" s="9">
        <f t="shared" si="12"/>
        <v>0</v>
      </c>
      <c r="L73" s="9">
        <f t="shared" si="12"/>
        <v>0</v>
      </c>
      <c r="M73" s="9">
        <f t="shared" si="12"/>
        <v>0</v>
      </c>
      <c r="N73" s="9">
        <f t="shared" si="12"/>
        <v>0</v>
      </c>
    </row>
    <row r="74" spans="1:14" s="21" customFormat="1" ht="12.75">
      <c r="A74" s="2" t="s">
        <v>58</v>
      </c>
      <c r="B74" s="1"/>
      <c r="D74" s="35">
        <f>E27</f>
        <v>0.07</v>
      </c>
      <c r="E74" s="9">
        <f aca="true" t="shared" si="13" ref="E74:N74">$D$74*E61</f>
        <v>798.0000000000001</v>
      </c>
      <c r="F74" s="9">
        <f t="shared" si="13"/>
        <v>837.9000000000001</v>
      </c>
      <c r="G74" s="9">
        <f t="shared" si="13"/>
        <v>879.7950000000001</v>
      </c>
      <c r="H74" s="9">
        <f t="shared" si="13"/>
        <v>923.78475</v>
      </c>
      <c r="I74" s="9">
        <f t="shared" si="13"/>
        <v>969.9739875000002</v>
      </c>
      <c r="J74" s="9">
        <f t="shared" si="13"/>
        <v>1018.472686875</v>
      </c>
      <c r="K74" s="9">
        <f t="shared" si="13"/>
        <v>1069.39632121875</v>
      </c>
      <c r="L74" s="9">
        <f t="shared" si="13"/>
        <v>1122.8661372796876</v>
      </c>
      <c r="M74" s="9">
        <f t="shared" si="13"/>
        <v>1179.009444143672</v>
      </c>
      <c r="N74" s="9">
        <f t="shared" si="13"/>
        <v>1237.9599163508558</v>
      </c>
    </row>
    <row r="75" spans="1:14" s="21" customFormat="1" ht="12.75">
      <c r="A75" s="2" t="s">
        <v>59</v>
      </c>
      <c r="B75" s="1"/>
      <c r="D75" s="35">
        <f>E28</f>
        <v>0.08</v>
      </c>
      <c r="E75" s="9">
        <f aca="true" t="shared" si="14" ref="E75:N75">$D$75*E61</f>
        <v>912</v>
      </c>
      <c r="F75" s="9">
        <f t="shared" si="14"/>
        <v>957.6</v>
      </c>
      <c r="G75" s="9">
        <f t="shared" si="14"/>
        <v>1005.48</v>
      </c>
      <c r="H75" s="9">
        <f t="shared" si="14"/>
        <v>1055.754</v>
      </c>
      <c r="I75" s="9">
        <f t="shared" si="14"/>
        <v>1108.5417000000002</v>
      </c>
      <c r="J75" s="9">
        <f t="shared" si="14"/>
        <v>1163.968785</v>
      </c>
      <c r="K75" s="9">
        <f t="shared" si="14"/>
        <v>1222.1672242500001</v>
      </c>
      <c r="L75" s="9">
        <f t="shared" si="14"/>
        <v>1283.2755854625</v>
      </c>
      <c r="M75" s="9">
        <f t="shared" si="14"/>
        <v>1347.439364735625</v>
      </c>
      <c r="N75" s="9">
        <f t="shared" si="14"/>
        <v>1414.8113329724065</v>
      </c>
    </row>
    <row r="76" spans="1:14" s="21" customFormat="1" ht="12.75">
      <c r="A76" s="2" t="s">
        <v>60</v>
      </c>
      <c r="B76" s="1"/>
      <c r="C76" s="1"/>
      <c r="E76" s="9">
        <f>E29</f>
        <v>200</v>
      </c>
      <c r="F76" s="9">
        <f aca="true" t="shared" si="15" ref="F76:N76">E76+(E76*$D$66)</f>
        <v>210</v>
      </c>
      <c r="G76" s="9">
        <f t="shared" si="15"/>
        <v>220.5</v>
      </c>
      <c r="H76" s="9">
        <f t="shared" si="15"/>
        <v>231.525</v>
      </c>
      <c r="I76" s="9">
        <f t="shared" si="15"/>
        <v>243.10125</v>
      </c>
      <c r="J76" s="9">
        <f t="shared" si="15"/>
        <v>255.25631249999998</v>
      </c>
      <c r="K76" s="9">
        <f t="shared" si="15"/>
        <v>268.01912812499995</v>
      </c>
      <c r="L76" s="9">
        <f t="shared" si="15"/>
        <v>281.4200845312499</v>
      </c>
      <c r="M76" s="9">
        <f t="shared" si="15"/>
        <v>295.4910887578124</v>
      </c>
      <c r="N76" s="9">
        <f t="shared" si="15"/>
        <v>310.26564319570303</v>
      </c>
    </row>
    <row r="77" spans="1:14" s="21" customFormat="1" ht="12.75">
      <c r="A77" s="2" t="s">
        <v>61</v>
      </c>
      <c r="B77" s="1"/>
      <c r="C77" s="1"/>
      <c r="E77" s="9">
        <f>E30</f>
        <v>0</v>
      </c>
      <c r="F77" s="9">
        <f aca="true" t="shared" si="16" ref="F77:N77">E77+(E77*$D$66)</f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</row>
    <row r="78" spans="1:14" s="21" customFormat="1" ht="12.75">
      <c r="A78" s="2" t="s">
        <v>62</v>
      </c>
      <c r="B78" s="1"/>
      <c r="C78" s="1"/>
      <c r="E78" s="9">
        <v>0</v>
      </c>
      <c r="F78" s="9">
        <f aca="true" t="shared" si="17" ref="F78:N78">E78+(E78*$D$66)</f>
        <v>0</v>
      </c>
      <c r="G78" s="9">
        <f t="shared" si="17"/>
        <v>0</v>
      </c>
      <c r="H78" s="9">
        <f t="shared" si="17"/>
        <v>0</v>
      </c>
      <c r="I78" s="9">
        <f t="shared" si="17"/>
        <v>0</v>
      </c>
      <c r="J78" s="9">
        <f t="shared" si="17"/>
        <v>0</v>
      </c>
      <c r="K78" s="9">
        <f t="shared" si="17"/>
        <v>0</v>
      </c>
      <c r="L78" s="9">
        <f t="shared" si="17"/>
        <v>0</v>
      </c>
      <c r="M78" s="9">
        <f t="shared" si="17"/>
        <v>0</v>
      </c>
      <c r="N78" s="9">
        <f t="shared" si="17"/>
        <v>0</v>
      </c>
    </row>
    <row r="79" spans="1:14" s="21" customFormat="1" ht="12.75">
      <c r="A79" s="2" t="s">
        <v>62</v>
      </c>
      <c r="B79" s="1"/>
      <c r="C79" s="1"/>
      <c r="E79" s="9">
        <v>0</v>
      </c>
      <c r="F79" s="9">
        <f aca="true" t="shared" si="18" ref="F79:N79">E79+(E79*$D$66)</f>
        <v>0</v>
      </c>
      <c r="G79" s="9">
        <f t="shared" si="18"/>
        <v>0</v>
      </c>
      <c r="H79" s="9">
        <f t="shared" si="18"/>
        <v>0</v>
      </c>
      <c r="I79" s="9">
        <f t="shared" si="18"/>
        <v>0</v>
      </c>
      <c r="J79" s="9">
        <f t="shared" si="18"/>
        <v>0</v>
      </c>
      <c r="K79" s="9">
        <f t="shared" si="18"/>
        <v>0</v>
      </c>
      <c r="L79" s="9">
        <f t="shared" si="18"/>
        <v>0</v>
      </c>
      <c r="M79" s="9">
        <f t="shared" si="18"/>
        <v>0</v>
      </c>
      <c r="N79" s="9">
        <f t="shared" si="18"/>
        <v>0</v>
      </c>
    </row>
    <row r="80" spans="1:14" s="21" customFormat="1" ht="12.75">
      <c r="A80" s="2" t="s">
        <v>62</v>
      </c>
      <c r="B80" s="1"/>
      <c r="C80" s="1"/>
      <c r="E80" s="9">
        <v>0</v>
      </c>
      <c r="F80" s="9">
        <f aca="true" t="shared" si="19" ref="F80:N80">E80+(E80*$D$66)</f>
        <v>0</v>
      </c>
      <c r="G80" s="9">
        <f t="shared" si="19"/>
        <v>0</v>
      </c>
      <c r="H80" s="9">
        <f t="shared" si="19"/>
        <v>0</v>
      </c>
      <c r="I80" s="9">
        <f t="shared" si="19"/>
        <v>0</v>
      </c>
      <c r="J80" s="9">
        <f t="shared" si="19"/>
        <v>0</v>
      </c>
      <c r="K80" s="9">
        <f t="shared" si="19"/>
        <v>0</v>
      </c>
      <c r="L80" s="9">
        <f t="shared" si="19"/>
        <v>0</v>
      </c>
      <c r="M80" s="9">
        <f t="shared" si="19"/>
        <v>0</v>
      </c>
      <c r="N80" s="9">
        <f t="shared" si="19"/>
        <v>0</v>
      </c>
    </row>
    <row r="81" spans="1:14" s="21" customFormat="1" ht="12.75">
      <c r="A81" s="25" t="s">
        <v>63</v>
      </c>
      <c r="B81" s="1"/>
      <c r="C81" s="1"/>
      <c r="E81" s="9">
        <v>4210</v>
      </c>
      <c r="F81" s="9">
        <v>4420.5</v>
      </c>
      <c r="G81" s="9">
        <v>4641.525</v>
      </c>
      <c r="H81" s="9">
        <v>4873.60125</v>
      </c>
      <c r="I81" s="9">
        <v>5117.281312500001</v>
      </c>
      <c r="J81" s="9">
        <v>5373.145378125</v>
      </c>
      <c r="K81" s="9">
        <v>5641.802647031251</v>
      </c>
      <c r="L81" s="9">
        <v>5923.892779382814</v>
      </c>
      <c r="M81" s="9">
        <v>6220.087418351955</v>
      </c>
      <c r="N81" s="9">
        <v>6531.091789269553</v>
      </c>
    </row>
    <row r="82" spans="1:14" s="21" customFormat="1" ht="12.75">
      <c r="A82" s="1" t="s">
        <v>157</v>
      </c>
      <c r="B82" s="1"/>
      <c r="C82" s="1"/>
      <c r="E82" s="7">
        <f>E81/E61</f>
        <v>0.36929824561403507</v>
      </c>
      <c r="F82" s="7">
        <f aca="true" t="shared" si="20" ref="F82:N82">F81/F61</f>
        <v>0.36929824561403507</v>
      </c>
      <c r="G82" s="7">
        <f t="shared" si="20"/>
        <v>0.36929824561403507</v>
      </c>
      <c r="H82" s="7">
        <f t="shared" si="20"/>
        <v>0.36929824561403507</v>
      </c>
      <c r="I82" s="7">
        <f t="shared" si="20"/>
        <v>0.3692982456140351</v>
      </c>
      <c r="J82" s="7">
        <f t="shared" si="20"/>
        <v>0.3692982456140351</v>
      </c>
      <c r="K82" s="7">
        <f t="shared" si="20"/>
        <v>0.3692982456140351</v>
      </c>
      <c r="L82" s="7">
        <f t="shared" si="20"/>
        <v>0.3692982456140352</v>
      </c>
      <c r="M82" s="7">
        <f t="shared" si="20"/>
        <v>0.36929824561403524</v>
      </c>
      <c r="N82" s="7">
        <f t="shared" si="20"/>
        <v>0.3692982456140352</v>
      </c>
    </row>
    <row r="83" spans="2:13" s="21" customFormat="1" ht="12.75">
      <c r="B83" s="1"/>
      <c r="C83" s="1"/>
      <c r="D83" s="5"/>
      <c r="E83" s="7"/>
      <c r="F83" s="5"/>
      <c r="G83" s="5"/>
      <c r="H83" s="5"/>
      <c r="I83" s="5"/>
      <c r="J83" s="5"/>
      <c r="K83" s="5"/>
      <c r="L83" s="5"/>
      <c r="M83" s="5"/>
    </row>
    <row r="84" spans="1:13" s="21" customFormat="1" ht="12.7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4" s="21" customFormat="1" ht="12.75">
      <c r="A85" s="25" t="s">
        <v>64</v>
      </c>
      <c r="B85" s="1"/>
      <c r="C85" s="1"/>
      <c r="E85" s="9">
        <f>E61-E81</f>
        <v>7190</v>
      </c>
      <c r="F85" s="9">
        <f aca="true" t="shared" si="21" ref="F85:N85">F61-F81</f>
        <v>7549.5</v>
      </c>
      <c r="G85" s="9">
        <f t="shared" si="21"/>
        <v>7926.975</v>
      </c>
      <c r="H85" s="9">
        <f t="shared" si="21"/>
        <v>8323.32375</v>
      </c>
      <c r="I85" s="9">
        <f t="shared" si="21"/>
        <v>8739.4899375</v>
      </c>
      <c r="J85" s="9">
        <f t="shared" si="21"/>
        <v>9176.464434374999</v>
      </c>
      <c r="K85" s="9">
        <f t="shared" si="21"/>
        <v>9635.28765609375</v>
      </c>
      <c r="L85" s="9">
        <f t="shared" si="21"/>
        <v>10117.052038898437</v>
      </c>
      <c r="M85" s="9">
        <f t="shared" si="21"/>
        <v>10622.904640843357</v>
      </c>
      <c r="N85" s="9">
        <f t="shared" si="21"/>
        <v>11154.049872885527</v>
      </c>
    </row>
    <row r="86" spans="1:13" s="21" customFormat="1" ht="12.75">
      <c r="A86" s="1" t="s">
        <v>158</v>
      </c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1" customFormat="1" ht="12.7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1" customFormat="1" ht="12.7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4" s="21" customFormat="1" ht="12.75">
      <c r="A89" s="25" t="s">
        <v>65</v>
      </c>
      <c r="B89" s="1"/>
      <c r="C89" s="1"/>
      <c r="E89" s="11" t="s">
        <v>50</v>
      </c>
      <c r="F89" s="11" t="s">
        <v>37</v>
      </c>
      <c r="G89" s="11" t="s">
        <v>38</v>
      </c>
      <c r="H89" s="11" t="s">
        <v>39</v>
      </c>
      <c r="I89" s="11" t="s">
        <v>40</v>
      </c>
      <c r="J89" s="11" t="s">
        <v>41</v>
      </c>
      <c r="K89" s="11" t="s">
        <v>42</v>
      </c>
      <c r="L89" s="11" t="s">
        <v>43</v>
      </c>
      <c r="M89" s="11" t="s">
        <v>44</v>
      </c>
      <c r="N89" s="11" t="s">
        <v>45</v>
      </c>
    </row>
    <row r="90" spans="1:14" s="21" customFormat="1" ht="12.75">
      <c r="A90" s="1"/>
      <c r="B90" s="1"/>
      <c r="C90" s="1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21" customFormat="1" ht="12.75">
      <c r="A91" s="2" t="s">
        <v>66</v>
      </c>
      <c r="B91" s="1"/>
      <c r="C91" s="1"/>
      <c r="E91" s="37">
        <f>E85</f>
        <v>7190</v>
      </c>
      <c r="F91" s="37">
        <f aca="true" t="shared" si="22" ref="F91:N91">F85</f>
        <v>7549.5</v>
      </c>
      <c r="G91" s="37">
        <f t="shared" si="22"/>
        <v>7926.975</v>
      </c>
      <c r="H91" s="37">
        <f t="shared" si="22"/>
        <v>8323.32375</v>
      </c>
      <c r="I91" s="37">
        <f t="shared" si="22"/>
        <v>8739.4899375</v>
      </c>
      <c r="J91" s="37">
        <f t="shared" si="22"/>
        <v>9176.464434374999</v>
      </c>
      <c r="K91" s="37">
        <f t="shared" si="22"/>
        <v>9635.28765609375</v>
      </c>
      <c r="L91" s="37">
        <f t="shared" si="22"/>
        <v>10117.052038898437</v>
      </c>
      <c r="M91" s="37">
        <f t="shared" si="22"/>
        <v>10622.904640843357</v>
      </c>
      <c r="N91" s="37">
        <f t="shared" si="22"/>
        <v>11154.049872885527</v>
      </c>
    </row>
    <row r="92" spans="1:14" s="21" customFormat="1" ht="12.75">
      <c r="A92" s="2" t="s">
        <v>166</v>
      </c>
      <c r="B92" s="1"/>
      <c r="C92" s="1"/>
      <c r="E92" s="37">
        <f aca="true" t="shared" si="23" ref="E92:N92">$H$52</f>
        <v>8723.52</v>
      </c>
      <c r="F92" s="37">
        <f t="shared" si="23"/>
        <v>8723.52</v>
      </c>
      <c r="G92" s="37">
        <f t="shared" si="23"/>
        <v>8723.52</v>
      </c>
      <c r="H92" s="37">
        <f t="shared" si="23"/>
        <v>8723.52</v>
      </c>
      <c r="I92" s="37">
        <f t="shared" si="23"/>
        <v>8723.52</v>
      </c>
      <c r="J92" s="37">
        <f t="shared" si="23"/>
        <v>8723.52</v>
      </c>
      <c r="K92" s="37">
        <f t="shared" si="23"/>
        <v>8723.52</v>
      </c>
      <c r="L92" s="37">
        <f t="shared" si="23"/>
        <v>8723.52</v>
      </c>
      <c r="M92" s="37">
        <f t="shared" si="23"/>
        <v>8723.52</v>
      </c>
      <c r="N92" s="37">
        <f t="shared" si="23"/>
        <v>8723.52</v>
      </c>
    </row>
    <row r="93" spans="1:14" s="21" customFormat="1" ht="12.75">
      <c r="A93" s="2" t="s">
        <v>159</v>
      </c>
      <c r="B93" s="1"/>
      <c r="C93" s="1"/>
      <c r="E93" s="37">
        <f>E91-E92</f>
        <v>-1533.5200000000004</v>
      </c>
      <c r="F93" s="37">
        <f aca="true" t="shared" si="24" ref="F93:N93">F91-F92</f>
        <v>-1174.0200000000004</v>
      </c>
      <c r="G93" s="37">
        <f t="shared" si="24"/>
        <v>-796.5450000000001</v>
      </c>
      <c r="H93" s="37">
        <f t="shared" si="24"/>
        <v>-400.1962500000009</v>
      </c>
      <c r="I93" s="37">
        <f t="shared" si="24"/>
        <v>15.969937500000015</v>
      </c>
      <c r="J93" s="37">
        <f t="shared" si="24"/>
        <v>452.9444343749983</v>
      </c>
      <c r="K93" s="37">
        <f t="shared" si="24"/>
        <v>911.7676560937489</v>
      </c>
      <c r="L93" s="37">
        <f t="shared" si="24"/>
        <v>1393.5320388984364</v>
      </c>
      <c r="M93" s="37">
        <f t="shared" si="24"/>
        <v>1899.3846408433565</v>
      </c>
      <c r="N93" s="37">
        <f t="shared" si="24"/>
        <v>2430.529872885527</v>
      </c>
    </row>
    <row r="94" spans="1:14" s="21" customFormat="1" ht="12.75">
      <c r="A94" s="1"/>
      <c r="B94" s="1"/>
      <c r="C94" s="1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21" customFormat="1" ht="12.75">
      <c r="A95" s="1"/>
      <c r="B95" s="1"/>
      <c r="C95" s="1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21" customFormat="1" ht="12.75">
      <c r="A96" s="25" t="s">
        <v>67</v>
      </c>
      <c r="B96" s="1"/>
      <c r="C96" s="1"/>
      <c r="E96" s="11" t="s">
        <v>50</v>
      </c>
      <c r="F96" s="11" t="s">
        <v>37</v>
      </c>
      <c r="G96" s="11" t="s">
        <v>38</v>
      </c>
      <c r="H96" s="11" t="s">
        <v>39</v>
      </c>
      <c r="I96" s="11" t="s">
        <v>40</v>
      </c>
      <c r="J96" s="11" t="s">
        <v>41</v>
      </c>
      <c r="K96" s="11" t="s">
        <v>42</v>
      </c>
      <c r="L96" s="11" t="s">
        <v>43</v>
      </c>
      <c r="M96" s="11" t="s">
        <v>44</v>
      </c>
      <c r="N96" s="11" t="s">
        <v>45</v>
      </c>
    </row>
    <row r="97" spans="1:14" s="21" customFormat="1" ht="12.75">
      <c r="A97" s="1"/>
      <c r="B97" s="1"/>
      <c r="C97" s="1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s="21" customFormat="1" ht="12.75">
      <c r="A98" s="2" t="s">
        <v>66</v>
      </c>
      <c r="B98" s="1"/>
      <c r="C98" s="1"/>
      <c r="E98" s="37">
        <f>E91</f>
        <v>7190</v>
      </c>
      <c r="F98" s="37">
        <f aca="true" t="shared" si="25" ref="F98:N98">F91</f>
        <v>7549.5</v>
      </c>
      <c r="G98" s="37">
        <f t="shared" si="25"/>
        <v>7926.975</v>
      </c>
      <c r="H98" s="37">
        <f t="shared" si="25"/>
        <v>8323.32375</v>
      </c>
      <c r="I98" s="37">
        <f t="shared" si="25"/>
        <v>8739.4899375</v>
      </c>
      <c r="J98" s="37">
        <f t="shared" si="25"/>
        <v>9176.464434374999</v>
      </c>
      <c r="K98" s="37">
        <f t="shared" si="25"/>
        <v>9635.28765609375</v>
      </c>
      <c r="L98" s="37">
        <f t="shared" si="25"/>
        <v>10117.052038898437</v>
      </c>
      <c r="M98" s="37">
        <f t="shared" si="25"/>
        <v>10622.904640843357</v>
      </c>
      <c r="N98" s="37">
        <f t="shared" si="25"/>
        <v>11154.049872885527</v>
      </c>
    </row>
    <row r="99" spans="1:14" s="21" customFormat="1" ht="12.75">
      <c r="A99" s="2" t="s">
        <v>167</v>
      </c>
      <c r="B99" s="1"/>
      <c r="C99" s="1"/>
      <c r="E99" s="37">
        <f aca="true" t="shared" si="26" ref="E99:N99">E92-E111</f>
        <v>7965.90000000002</v>
      </c>
      <c r="F99" s="37">
        <f t="shared" si="26"/>
        <v>7886.570000000018</v>
      </c>
      <c r="G99" s="37">
        <f t="shared" si="26"/>
        <v>7798.940000000013</v>
      </c>
      <c r="H99" s="37">
        <f t="shared" si="26"/>
        <v>7702.090000000022</v>
      </c>
      <c r="I99" s="37">
        <f t="shared" si="26"/>
        <v>7595.159999999971</v>
      </c>
      <c r="J99" s="37">
        <f t="shared" si="26"/>
        <v>7477.020000000015</v>
      </c>
      <c r="K99" s="37">
        <f t="shared" si="26"/>
        <v>7346.490000000016</v>
      </c>
      <c r="L99" s="37">
        <f t="shared" si="26"/>
        <v>7202.300000000014</v>
      </c>
      <c r="M99" s="37">
        <f t="shared" si="26"/>
        <v>7042.999999999982</v>
      </c>
      <c r="N99" s="37">
        <f t="shared" si="26"/>
        <v>6867.01000000002</v>
      </c>
    </row>
    <row r="100" spans="1:14" s="21" customFormat="1" ht="12.75">
      <c r="A100" s="2" t="s">
        <v>168</v>
      </c>
      <c r="B100" s="1"/>
      <c r="C100" s="1"/>
      <c r="E100" s="37">
        <f aca="true" t="shared" si="27" ref="E100:N100">$M$52</f>
        <v>3018.181818181818</v>
      </c>
      <c r="F100" s="37">
        <f t="shared" si="27"/>
        <v>3018.181818181818</v>
      </c>
      <c r="G100" s="37">
        <f t="shared" si="27"/>
        <v>3018.181818181818</v>
      </c>
      <c r="H100" s="37">
        <f t="shared" si="27"/>
        <v>3018.181818181818</v>
      </c>
      <c r="I100" s="37">
        <f t="shared" si="27"/>
        <v>3018.181818181818</v>
      </c>
      <c r="J100" s="37">
        <f t="shared" si="27"/>
        <v>3018.181818181818</v>
      </c>
      <c r="K100" s="37">
        <f t="shared" si="27"/>
        <v>3018.181818181818</v>
      </c>
      <c r="L100" s="37">
        <f t="shared" si="27"/>
        <v>3018.181818181818</v>
      </c>
      <c r="M100" s="37">
        <f t="shared" si="27"/>
        <v>3018.181818181818</v>
      </c>
      <c r="N100" s="37">
        <f t="shared" si="27"/>
        <v>3018.181818181818</v>
      </c>
    </row>
    <row r="101" spans="1:14" s="21" customFormat="1" ht="12.75">
      <c r="A101" s="2" t="s">
        <v>68</v>
      </c>
      <c r="B101" s="1"/>
      <c r="C101" s="1"/>
      <c r="E101" s="37">
        <f aca="true" t="shared" si="28" ref="E101:N101">E98-E99-E100</f>
        <v>-3794.0818181818377</v>
      </c>
      <c r="F101" s="37">
        <f t="shared" si="28"/>
        <v>-3355.251818181836</v>
      </c>
      <c r="G101" s="37">
        <f t="shared" si="28"/>
        <v>-2890.146818181831</v>
      </c>
      <c r="H101" s="37">
        <f t="shared" si="28"/>
        <v>-2396.9480681818404</v>
      </c>
      <c r="I101" s="37">
        <f t="shared" si="28"/>
        <v>-1873.8518806817883</v>
      </c>
      <c r="J101" s="37">
        <f t="shared" si="28"/>
        <v>-1318.7373838068343</v>
      </c>
      <c r="K101" s="37">
        <f t="shared" si="28"/>
        <v>-729.3841620880848</v>
      </c>
      <c r="L101" s="37">
        <f t="shared" si="28"/>
        <v>-103.42977928339496</v>
      </c>
      <c r="M101" s="37">
        <f t="shared" si="28"/>
        <v>561.7228226615571</v>
      </c>
      <c r="N101" s="37">
        <f t="shared" si="28"/>
        <v>1268.858054703689</v>
      </c>
    </row>
    <row r="102" spans="1:14" s="21" customFormat="1" ht="12.75">
      <c r="A102" s="2" t="s">
        <v>69</v>
      </c>
      <c r="B102" s="1"/>
      <c r="D102" s="35">
        <f>E37</f>
        <v>0.3</v>
      </c>
      <c r="E102" s="7">
        <f>$D$102</f>
        <v>0.3</v>
      </c>
      <c r="F102" s="7">
        <f aca="true" t="shared" si="29" ref="F102:N102">$D$102</f>
        <v>0.3</v>
      </c>
      <c r="G102" s="7">
        <f t="shared" si="29"/>
        <v>0.3</v>
      </c>
      <c r="H102" s="7">
        <f t="shared" si="29"/>
        <v>0.3</v>
      </c>
      <c r="I102" s="7">
        <f t="shared" si="29"/>
        <v>0.3</v>
      </c>
      <c r="J102" s="7">
        <f t="shared" si="29"/>
        <v>0.3</v>
      </c>
      <c r="K102" s="7">
        <f t="shared" si="29"/>
        <v>0.3</v>
      </c>
      <c r="L102" s="7">
        <f t="shared" si="29"/>
        <v>0.3</v>
      </c>
      <c r="M102" s="7">
        <f t="shared" si="29"/>
        <v>0.3</v>
      </c>
      <c r="N102" s="7">
        <f t="shared" si="29"/>
        <v>0.3</v>
      </c>
    </row>
    <row r="103" spans="1:14" s="21" customFormat="1" ht="12.75">
      <c r="A103" s="2" t="s">
        <v>67</v>
      </c>
      <c r="B103" s="1"/>
      <c r="C103" s="1"/>
      <c r="E103" s="37">
        <f aca="true" t="shared" si="30" ref="E103:N103">-E101*E102</f>
        <v>1138.2245454545512</v>
      </c>
      <c r="F103" s="37">
        <f t="shared" si="30"/>
        <v>1006.5755454545507</v>
      </c>
      <c r="G103" s="37">
        <f t="shared" si="30"/>
        <v>867.0440454545493</v>
      </c>
      <c r="H103" s="37">
        <f t="shared" si="30"/>
        <v>719.0844204545521</v>
      </c>
      <c r="I103" s="37">
        <f t="shared" si="30"/>
        <v>562.1555642045365</v>
      </c>
      <c r="J103" s="37">
        <f t="shared" si="30"/>
        <v>395.6212151420503</v>
      </c>
      <c r="K103" s="37">
        <f t="shared" si="30"/>
        <v>218.81524862642544</v>
      </c>
      <c r="L103" s="37">
        <f t="shared" si="30"/>
        <v>31.028933785018488</v>
      </c>
      <c r="M103" s="37">
        <f t="shared" si="30"/>
        <v>-168.51684679846713</v>
      </c>
      <c r="N103" s="37">
        <f t="shared" si="30"/>
        <v>-380.6574164111067</v>
      </c>
    </row>
    <row r="104" spans="1:13" s="21" customFormat="1" ht="12.7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1" customFormat="1" ht="12.7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1" customFormat="1" ht="12.7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4" s="21" customFormat="1" ht="12.75">
      <c r="A107" s="25" t="s">
        <v>70</v>
      </c>
      <c r="B107" s="1"/>
      <c r="C107" s="1"/>
      <c r="E107" s="11" t="s">
        <v>50</v>
      </c>
      <c r="F107" s="11" t="s">
        <v>37</v>
      </c>
      <c r="G107" s="11" t="s">
        <v>38</v>
      </c>
      <c r="H107" s="11" t="s">
        <v>39</v>
      </c>
      <c r="I107" s="11" t="s">
        <v>40</v>
      </c>
      <c r="J107" s="11" t="s">
        <v>41</v>
      </c>
      <c r="K107" s="11" t="s">
        <v>42</v>
      </c>
      <c r="L107" s="11" t="s">
        <v>43</v>
      </c>
      <c r="M107" s="11" t="s">
        <v>44</v>
      </c>
      <c r="N107" s="11" t="s">
        <v>45</v>
      </c>
    </row>
    <row r="108" spans="1:14" s="21" customFormat="1" ht="12.75">
      <c r="A108" s="1"/>
      <c r="B108" s="1"/>
      <c r="C108" s="1"/>
      <c r="E108" s="9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21" customFormat="1" ht="12.75">
      <c r="A109" s="2" t="s">
        <v>169</v>
      </c>
      <c r="B109" s="1"/>
      <c r="C109" s="1"/>
      <c r="E109" s="9">
        <f>C51</f>
        <v>80000</v>
      </c>
      <c r="F109" s="9">
        <f aca="true" t="shared" si="31" ref="F109:N109">E110</f>
        <v>79242.38000000002</v>
      </c>
      <c r="G109" s="9">
        <f t="shared" si="31"/>
        <v>78405.43000000004</v>
      </c>
      <c r="H109" s="9">
        <f t="shared" si="31"/>
        <v>77480.85000000005</v>
      </c>
      <c r="I109" s="9">
        <f t="shared" si="31"/>
        <v>76459.42000000007</v>
      </c>
      <c r="J109" s="9">
        <f t="shared" si="31"/>
        <v>75331.06000000004</v>
      </c>
      <c r="K109" s="9">
        <f t="shared" si="31"/>
        <v>74084.56000000006</v>
      </c>
      <c r="L109" s="9">
        <f t="shared" si="31"/>
        <v>72707.53000000007</v>
      </c>
      <c r="M109" s="9">
        <f t="shared" si="31"/>
        <v>71186.31000000008</v>
      </c>
      <c r="N109" s="9">
        <f t="shared" si="31"/>
        <v>69505.79000000007</v>
      </c>
    </row>
    <row r="110" spans="1:14" s="21" customFormat="1" ht="12.75">
      <c r="A110" s="2" t="s">
        <v>170</v>
      </c>
      <c r="B110" s="1"/>
      <c r="C110" s="1"/>
      <c r="E110" s="9">
        <f>Amortization!E24</f>
        <v>79242.38000000002</v>
      </c>
      <c r="F110" s="9">
        <f>Amortization!E36</f>
        <v>78405.43000000004</v>
      </c>
      <c r="G110" s="9">
        <f>Amortization!E48</f>
        <v>77480.85000000005</v>
      </c>
      <c r="H110" s="9">
        <f>Amortization!E60</f>
        <v>76459.42000000007</v>
      </c>
      <c r="I110" s="9">
        <f>Amortization!E72</f>
        <v>75331.06000000004</v>
      </c>
      <c r="J110" s="9">
        <f>Amortization!E84</f>
        <v>74084.56000000006</v>
      </c>
      <c r="K110" s="9">
        <f>Amortization!E96</f>
        <v>72707.53000000007</v>
      </c>
      <c r="L110" s="9">
        <f>Amortization!E108</f>
        <v>71186.31000000008</v>
      </c>
      <c r="M110" s="9">
        <f>Amortization!E120</f>
        <v>69505.79000000007</v>
      </c>
      <c r="N110" s="9">
        <f>Amortization!E132</f>
        <v>67649.28000000009</v>
      </c>
    </row>
    <row r="111" spans="1:14" s="21" customFormat="1" ht="12.75">
      <c r="A111" s="2" t="s">
        <v>71</v>
      </c>
      <c r="B111" s="1"/>
      <c r="C111" s="1"/>
      <c r="E111" s="9">
        <f aca="true" t="shared" si="32" ref="E111:N111">E109-E110</f>
        <v>757.6199999999808</v>
      </c>
      <c r="F111" s="9">
        <f t="shared" si="32"/>
        <v>836.9499999999825</v>
      </c>
      <c r="G111" s="9">
        <f t="shared" si="32"/>
        <v>924.5799999999872</v>
      </c>
      <c r="H111" s="9">
        <f t="shared" si="32"/>
        <v>1021.4299999999785</v>
      </c>
      <c r="I111" s="9">
        <f t="shared" si="32"/>
        <v>1128.3600000000297</v>
      </c>
      <c r="J111" s="9">
        <f t="shared" si="32"/>
        <v>1246.4999999999854</v>
      </c>
      <c r="K111" s="9">
        <f t="shared" si="32"/>
        <v>1377.0299999999843</v>
      </c>
      <c r="L111" s="9">
        <f t="shared" si="32"/>
        <v>1521.2199999999866</v>
      </c>
      <c r="M111" s="9">
        <f t="shared" si="32"/>
        <v>1680.5200000000186</v>
      </c>
      <c r="N111" s="9">
        <f t="shared" si="32"/>
        <v>1856.5099999999802</v>
      </c>
    </row>
    <row r="112" spans="1:14" s="21" customFormat="1" ht="12.75">
      <c r="A112" s="1"/>
      <c r="B112" s="1"/>
      <c r="C112" s="1"/>
      <c r="E112" s="12"/>
      <c r="F112" s="12"/>
      <c r="G112" s="5"/>
      <c r="H112" s="5"/>
      <c r="I112" s="5"/>
      <c r="J112" s="5"/>
      <c r="K112" s="5"/>
      <c r="L112" s="5"/>
      <c r="M112" s="5"/>
      <c r="N112" s="5"/>
    </row>
    <row r="113" spans="1:14" s="21" customFormat="1" ht="12.75">
      <c r="A113" s="1"/>
      <c r="B113" s="1"/>
      <c r="C113" s="1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21" customFormat="1" ht="12.75">
      <c r="A114" s="1"/>
      <c r="B114" s="1"/>
      <c r="C114" s="1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21" customFormat="1" ht="12.75">
      <c r="A115" s="25" t="s">
        <v>72</v>
      </c>
      <c r="B115" s="1"/>
      <c r="C115" s="1"/>
      <c r="E115" s="11" t="s">
        <v>50</v>
      </c>
      <c r="F115" s="11" t="s">
        <v>37</v>
      </c>
      <c r="G115" s="11" t="s">
        <v>38</v>
      </c>
      <c r="H115" s="11" t="s">
        <v>39</v>
      </c>
      <c r="I115" s="11" t="s">
        <v>40</v>
      </c>
      <c r="J115" s="11" t="s">
        <v>41</v>
      </c>
      <c r="K115" s="11" t="s">
        <v>42</v>
      </c>
      <c r="L115" s="11" t="s">
        <v>43</v>
      </c>
      <c r="M115" s="11" t="s">
        <v>44</v>
      </c>
      <c r="N115" s="11" t="s">
        <v>45</v>
      </c>
    </row>
    <row r="116" spans="1:14" s="21" customFormat="1" ht="12.75">
      <c r="A116" s="1"/>
      <c r="B116" s="1"/>
      <c r="C116" s="1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21" customFormat="1" ht="12.75">
      <c r="A117" s="2" t="s">
        <v>171</v>
      </c>
      <c r="B117" s="1"/>
      <c r="D117" s="35">
        <f>E36</f>
        <v>0.05</v>
      </c>
      <c r="E117" s="7">
        <f>$D$117</f>
        <v>0.05</v>
      </c>
      <c r="F117" s="7">
        <f aca="true" t="shared" si="33" ref="F117:N117">$D$117</f>
        <v>0.05</v>
      </c>
      <c r="G117" s="7">
        <f t="shared" si="33"/>
        <v>0.05</v>
      </c>
      <c r="H117" s="7">
        <f t="shared" si="33"/>
        <v>0.05</v>
      </c>
      <c r="I117" s="7">
        <f t="shared" si="33"/>
        <v>0.05</v>
      </c>
      <c r="J117" s="7">
        <f t="shared" si="33"/>
        <v>0.05</v>
      </c>
      <c r="K117" s="7">
        <f t="shared" si="33"/>
        <v>0.05</v>
      </c>
      <c r="L117" s="7">
        <f t="shared" si="33"/>
        <v>0.05</v>
      </c>
      <c r="M117" s="7">
        <f t="shared" si="33"/>
        <v>0.05</v>
      </c>
      <c r="N117" s="7">
        <f t="shared" si="33"/>
        <v>0.05</v>
      </c>
    </row>
    <row r="118" spans="1:14" s="21" customFormat="1" ht="12.75">
      <c r="A118" s="2" t="s">
        <v>172</v>
      </c>
      <c r="B118" s="1"/>
      <c r="C118" s="1"/>
      <c r="E118" s="9">
        <f>E9</f>
        <v>100000</v>
      </c>
      <c r="F118" s="9">
        <f aca="true" t="shared" si="34" ref="F118:N118">E119</f>
        <v>105000</v>
      </c>
      <c r="G118" s="9">
        <f t="shared" si="34"/>
        <v>110250</v>
      </c>
      <c r="H118" s="9">
        <f t="shared" si="34"/>
        <v>115762.5</v>
      </c>
      <c r="I118" s="9">
        <f t="shared" si="34"/>
        <v>121550.625</v>
      </c>
      <c r="J118" s="9">
        <f t="shared" si="34"/>
        <v>127628.15625</v>
      </c>
      <c r="K118" s="9">
        <f t="shared" si="34"/>
        <v>134009.5640625</v>
      </c>
      <c r="L118" s="9">
        <f t="shared" si="34"/>
        <v>140710.042265625</v>
      </c>
      <c r="M118" s="9">
        <f t="shared" si="34"/>
        <v>147745.54437890626</v>
      </c>
      <c r="N118" s="9">
        <f t="shared" si="34"/>
        <v>155132.82159785158</v>
      </c>
    </row>
    <row r="119" spans="1:14" s="21" customFormat="1" ht="12.75">
      <c r="A119" s="2" t="s">
        <v>173</v>
      </c>
      <c r="B119" s="1"/>
      <c r="C119" s="1"/>
      <c r="E119" s="9">
        <f aca="true" t="shared" si="35" ref="E119:N119">E118+(E118*$D$117)</f>
        <v>105000</v>
      </c>
      <c r="F119" s="9">
        <f t="shared" si="35"/>
        <v>110250</v>
      </c>
      <c r="G119" s="9">
        <f t="shared" si="35"/>
        <v>115762.5</v>
      </c>
      <c r="H119" s="9">
        <f t="shared" si="35"/>
        <v>121550.625</v>
      </c>
      <c r="I119" s="9">
        <f t="shared" si="35"/>
        <v>127628.15625</v>
      </c>
      <c r="J119" s="9">
        <f t="shared" si="35"/>
        <v>134009.5640625</v>
      </c>
      <c r="K119" s="9">
        <f t="shared" si="35"/>
        <v>140710.042265625</v>
      </c>
      <c r="L119" s="9">
        <f t="shared" si="35"/>
        <v>147745.54437890626</v>
      </c>
      <c r="M119" s="9">
        <f t="shared" si="35"/>
        <v>155132.82159785158</v>
      </c>
      <c r="N119" s="9">
        <f t="shared" si="35"/>
        <v>162889.46267774416</v>
      </c>
    </row>
    <row r="120" spans="1:14" s="21" customFormat="1" ht="12.75">
      <c r="A120" s="2" t="s">
        <v>73</v>
      </c>
      <c r="B120" s="1"/>
      <c r="C120" s="1"/>
      <c r="E120" s="9">
        <f aca="true" t="shared" si="36" ref="E120:N120">E119-E118</f>
        <v>5000</v>
      </c>
      <c r="F120" s="9">
        <f t="shared" si="36"/>
        <v>5250</v>
      </c>
      <c r="G120" s="9">
        <f t="shared" si="36"/>
        <v>5512.5</v>
      </c>
      <c r="H120" s="9">
        <f t="shared" si="36"/>
        <v>5788.125</v>
      </c>
      <c r="I120" s="9">
        <f t="shared" si="36"/>
        <v>6077.53125</v>
      </c>
      <c r="J120" s="9">
        <f t="shared" si="36"/>
        <v>6381.407812499994</v>
      </c>
      <c r="K120" s="9">
        <f t="shared" si="36"/>
        <v>6700.478203125007</v>
      </c>
      <c r="L120" s="9">
        <f t="shared" si="36"/>
        <v>7035.502113281254</v>
      </c>
      <c r="M120" s="9">
        <f t="shared" si="36"/>
        <v>7387.277218945324</v>
      </c>
      <c r="N120" s="9">
        <f t="shared" si="36"/>
        <v>7756.641079892579</v>
      </c>
    </row>
    <row r="121" spans="1:13" s="21" customFormat="1" ht="12.7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21" customFormat="1" ht="15.75">
      <c r="A122" s="28" t="s">
        <v>74</v>
      </c>
      <c r="B122" s="1"/>
      <c r="C122" s="1"/>
      <c r="D122" s="5"/>
      <c r="F122" s="5"/>
      <c r="G122" s="5"/>
      <c r="H122" s="5"/>
      <c r="I122" s="5"/>
      <c r="J122" s="5"/>
      <c r="K122" s="5"/>
      <c r="L122" s="13"/>
      <c r="M122" s="5"/>
    </row>
    <row r="123" spans="1:13" s="21" customFormat="1" ht="12.7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21" customFormat="1" ht="12.75">
      <c r="A124" s="25" t="s">
        <v>161</v>
      </c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21" customFormat="1" ht="12.7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4" s="21" customFormat="1" ht="12.75">
      <c r="A126" s="1"/>
      <c r="B126" s="1"/>
      <c r="C126" s="1"/>
      <c r="E126" s="11" t="s">
        <v>50</v>
      </c>
      <c r="F126" s="11" t="s">
        <v>37</v>
      </c>
      <c r="G126" s="11" t="s">
        <v>38</v>
      </c>
      <c r="H126" s="11" t="s">
        <v>39</v>
      </c>
      <c r="I126" s="11" t="s">
        <v>40</v>
      </c>
      <c r="J126" s="11" t="s">
        <v>41</v>
      </c>
      <c r="K126" s="11" t="s">
        <v>42</v>
      </c>
      <c r="L126" s="11" t="s">
        <v>43</v>
      </c>
      <c r="M126" s="11" t="s">
        <v>44</v>
      </c>
      <c r="N126" s="11" t="s">
        <v>45</v>
      </c>
    </row>
    <row r="127" spans="1:14" s="21" customFormat="1" ht="12.75">
      <c r="A127" s="1"/>
      <c r="B127" s="1"/>
      <c r="C127" s="1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21" customFormat="1" ht="12.75">
      <c r="A128" s="2" t="s">
        <v>75</v>
      </c>
      <c r="B128" s="1"/>
      <c r="C128" s="1"/>
      <c r="E128" s="37">
        <f>E93</f>
        <v>-1533.5200000000004</v>
      </c>
      <c r="F128" s="37">
        <f aca="true" t="shared" si="37" ref="F128:N128">F93</f>
        <v>-1174.0200000000004</v>
      </c>
      <c r="G128" s="37">
        <f t="shared" si="37"/>
        <v>-796.5450000000001</v>
      </c>
      <c r="H128" s="37">
        <f t="shared" si="37"/>
        <v>-400.1962500000009</v>
      </c>
      <c r="I128" s="37">
        <f t="shared" si="37"/>
        <v>15.969937500000015</v>
      </c>
      <c r="J128" s="37">
        <f t="shared" si="37"/>
        <v>452.9444343749983</v>
      </c>
      <c r="K128" s="37">
        <f t="shared" si="37"/>
        <v>911.7676560937489</v>
      </c>
      <c r="L128" s="37">
        <f t="shared" si="37"/>
        <v>1393.5320388984364</v>
      </c>
      <c r="M128" s="37">
        <f t="shared" si="37"/>
        <v>1899.3846408433565</v>
      </c>
      <c r="N128" s="37">
        <f t="shared" si="37"/>
        <v>2430.529872885527</v>
      </c>
    </row>
    <row r="129" spans="1:14" s="21" customFormat="1" ht="12.75">
      <c r="A129" s="2" t="s">
        <v>76</v>
      </c>
      <c r="B129" s="1"/>
      <c r="C129" s="1"/>
      <c r="E129" s="37">
        <f>E103</f>
        <v>1138.2245454545512</v>
      </c>
      <c r="F129" s="37">
        <f aca="true" t="shared" si="38" ref="F129:N129">F103</f>
        <v>1006.5755454545507</v>
      </c>
      <c r="G129" s="37">
        <f t="shared" si="38"/>
        <v>867.0440454545493</v>
      </c>
      <c r="H129" s="37">
        <f t="shared" si="38"/>
        <v>719.0844204545521</v>
      </c>
      <c r="I129" s="37">
        <f t="shared" si="38"/>
        <v>562.1555642045365</v>
      </c>
      <c r="J129" s="37">
        <f t="shared" si="38"/>
        <v>395.6212151420503</v>
      </c>
      <c r="K129" s="37">
        <f t="shared" si="38"/>
        <v>218.81524862642544</v>
      </c>
      <c r="L129" s="37">
        <f t="shared" si="38"/>
        <v>31.028933785018488</v>
      </c>
      <c r="M129" s="37">
        <f t="shared" si="38"/>
        <v>-168.51684679846713</v>
      </c>
      <c r="N129" s="37">
        <f t="shared" si="38"/>
        <v>-380.6574164111067</v>
      </c>
    </row>
    <row r="130" spans="1:14" s="21" customFormat="1" ht="12.75">
      <c r="A130" s="2" t="s">
        <v>77</v>
      </c>
      <c r="B130" s="1"/>
      <c r="C130" s="1"/>
      <c r="E130" s="37">
        <f>E111</f>
        <v>757.6199999999808</v>
      </c>
      <c r="F130" s="37">
        <f aca="true" t="shared" si="39" ref="F130:N130">F111</f>
        <v>836.9499999999825</v>
      </c>
      <c r="G130" s="37">
        <f t="shared" si="39"/>
        <v>924.5799999999872</v>
      </c>
      <c r="H130" s="37">
        <f t="shared" si="39"/>
        <v>1021.4299999999785</v>
      </c>
      <c r="I130" s="37">
        <f t="shared" si="39"/>
        <v>1128.3600000000297</v>
      </c>
      <c r="J130" s="37">
        <f t="shared" si="39"/>
        <v>1246.4999999999854</v>
      </c>
      <c r="K130" s="37">
        <f t="shared" si="39"/>
        <v>1377.0299999999843</v>
      </c>
      <c r="L130" s="37">
        <f t="shared" si="39"/>
        <v>1521.2199999999866</v>
      </c>
      <c r="M130" s="37">
        <f t="shared" si="39"/>
        <v>1680.5200000000186</v>
      </c>
      <c r="N130" s="37">
        <f t="shared" si="39"/>
        <v>1856.5099999999802</v>
      </c>
    </row>
    <row r="131" spans="1:14" s="21" customFormat="1" ht="12.75">
      <c r="A131" s="2" t="s">
        <v>78</v>
      </c>
      <c r="B131" s="1"/>
      <c r="C131" s="1"/>
      <c r="E131" s="37">
        <f>E120</f>
        <v>5000</v>
      </c>
      <c r="F131" s="37">
        <f aca="true" t="shared" si="40" ref="F131:N131">F120</f>
        <v>5250</v>
      </c>
      <c r="G131" s="37">
        <f t="shared" si="40"/>
        <v>5512.5</v>
      </c>
      <c r="H131" s="37">
        <f t="shared" si="40"/>
        <v>5788.125</v>
      </c>
      <c r="I131" s="37">
        <f t="shared" si="40"/>
        <v>6077.53125</v>
      </c>
      <c r="J131" s="37">
        <f t="shared" si="40"/>
        <v>6381.407812499994</v>
      </c>
      <c r="K131" s="37">
        <f t="shared" si="40"/>
        <v>6700.478203125007</v>
      </c>
      <c r="L131" s="37">
        <f t="shared" si="40"/>
        <v>7035.502113281254</v>
      </c>
      <c r="M131" s="37">
        <f t="shared" si="40"/>
        <v>7387.277218945324</v>
      </c>
      <c r="N131" s="37">
        <f t="shared" si="40"/>
        <v>7756.641079892579</v>
      </c>
    </row>
    <row r="132" spans="1:14" s="21" customFormat="1" ht="12.75">
      <c r="A132" s="2" t="s">
        <v>79</v>
      </c>
      <c r="B132" s="1"/>
      <c r="C132" s="1"/>
      <c r="E132" s="37">
        <f aca="true" t="shared" si="41" ref="E132:N132">SUM(E128:E131)</f>
        <v>5362.324545454531</v>
      </c>
      <c r="F132" s="37">
        <f t="shared" si="41"/>
        <v>5919.505545454533</v>
      </c>
      <c r="G132" s="37">
        <f t="shared" si="41"/>
        <v>6507.579045454537</v>
      </c>
      <c r="H132" s="37">
        <f t="shared" si="41"/>
        <v>7128.4431704545295</v>
      </c>
      <c r="I132" s="37">
        <f t="shared" si="41"/>
        <v>7784.016751704567</v>
      </c>
      <c r="J132" s="37">
        <f t="shared" si="41"/>
        <v>8476.473462017027</v>
      </c>
      <c r="K132" s="37">
        <f t="shared" si="41"/>
        <v>9208.091107845165</v>
      </c>
      <c r="L132" s="37">
        <f t="shared" si="41"/>
        <v>9981.283085964697</v>
      </c>
      <c r="M132" s="37">
        <f t="shared" si="41"/>
        <v>10798.665012990232</v>
      </c>
      <c r="N132" s="37">
        <f t="shared" si="41"/>
        <v>11663.02353636698</v>
      </c>
    </row>
    <row r="133" spans="1:14" s="21" customFormat="1" ht="12.75">
      <c r="A133" s="1"/>
      <c r="B133" s="1"/>
      <c r="C133" s="1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21" customFormat="1" ht="12.75">
      <c r="A134" s="25" t="s">
        <v>160</v>
      </c>
      <c r="B134" s="1"/>
      <c r="C134" s="1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21" customFormat="1" ht="12.75">
      <c r="A135" s="2" t="s">
        <v>80</v>
      </c>
      <c r="B135" s="1"/>
      <c r="C135" s="1"/>
      <c r="E135" s="9">
        <f>$E$10</f>
        <v>20000</v>
      </c>
      <c r="F135" s="9">
        <f aca="true" t="shared" si="42" ref="F135:N135">$E$10</f>
        <v>20000</v>
      </c>
      <c r="G135" s="9">
        <f t="shared" si="42"/>
        <v>20000</v>
      </c>
      <c r="H135" s="9">
        <f t="shared" si="42"/>
        <v>20000</v>
      </c>
      <c r="I135" s="9">
        <f t="shared" si="42"/>
        <v>20000</v>
      </c>
      <c r="J135" s="9">
        <f t="shared" si="42"/>
        <v>20000</v>
      </c>
      <c r="K135" s="9">
        <f t="shared" si="42"/>
        <v>20000</v>
      </c>
      <c r="L135" s="9">
        <f t="shared" si="42"/>
        <v>20000</v>
      </c>
      <c r="M135" s="9">
        <f t="shared" si="42"/>
        <v>20000</v>
      </c>
      <c r="N135" s="9">
        <f t="shared" si="42"/>
        <v>20000</v>
      </c>
    </row>
    <row r="136" spans="1:14" s="21" customFormat="1" ht="12.75">
      <c r="A136" s="2" t="s">
        <v>81</v>
      </c>
      <c r="B136" s="1"/>
      <c r="C136" s="1"/>
      <c r="E136" s="14">
        <f aca="true" t="shared" si="43" ref="E136:N136">$E$40*$E$9</f>
        <v>5000</v>
      </c>
      <c r="F136" s="14">
        <f t="shared" si="43"/>
        <v>5000</v>
      </c>
      <c r="G136" s="14">
        <f t="shared" si="43"/>
        <v>5000</v>
      </c>
      <c r="H136" s="14">
        <f t="shared" si="43"/>
        <v>5000</v>
      </c>
      <c r="I136" s="14">
        <f t="shared" si="43"/>
        <v>5000</v>
      </c>
      <c r="J136" s="14">
        <f t="shared" si="43"/>
        <v>5000</v>
      </c>
      <c r="K136" s="14">
        <f t="shared" si="43"/>
        <v>5000</v>
      </c>
      <c r="L136" s="14">
        <f t="shared" si="43"/>
        <v>5000</v>
      </c>
      <c r="M136" s="14">
        <f t="shared" si="43"/>
        <v>5000</v>
      </c>
      <c r="N136" s="14">
        <f t="shared" si="43"/>
        <v>5000</v>
      </c>
    </row>
    <row r="137" spans="1:14" s="21" customFormat="1" ht="12.75">
      <c r="A137" s="2" t="s">
        <v>82</v>
      </c>
      <c r="B137" s="1"/>
      <c r="C137" s="1"/>
      <c r="E137" s="9">
        <f>E135+E136</f>
        <v>25000</v>
      </c>
      <c r="F137" s="9">
        <f aca="true" t="shared" si="44" ref="F137:N137">F135+F136</f>
        <v>25000</v>
      </c>
      <c r="G137" s="9">
        <f t="shared" si="44"/>
        <v>25000</v>
      </c>
      <c r="H137" s="9">
        <f t="shared" si="44"/>
        <v>25000</v>
      </c>
      <c r="I137" s="9">
        <f t="shared" si="44"/>
        <v>25000</v>
      </c>
      <c r="J137" s="9">
        <f t="shared" si="44"/>
        <v>25000</v>
      </c>
      <c r="K137" s="9">
        <f t="shared" si="44"/>
        <v>25000</v>
      </c>
      <c r="L137" s="9">
        <f t="shared" si="44"/>
        <v>25000</v>
      </c>
      <c r="M137" s="9">
        <f t="shared" si="44"/>
        <v>25000</v>
      </c>
      <c r="N137" s="9">
        <f t="shared" si="44"/>
        <v>25000</v>
      </c>
    </row>
    <row r="138" spans="1:14" s="21" customFormat="1" ht="12.75">
      <c r="A138" s="1"/>
      <c r="B138" s="1"/>
      <c r="C138" s="1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21" customFormat="1" ht="12.75">
      <c r="A139" s="2" t="s">
        <v>83</v>
      </c>
      <c r="B139" s="1"/>
      <c r="C139" s="1"/>
      <c r="E139" s="7">
        <f aca="true" t="shared" si="45" ref="E139:N139">E132/E137</f>
        <v>0.21449298181818124</v>
      </c>
      <c r="F139" s="7">
        <f t="shared" si="45"/>
        <v>0.2367802218181813</v>
      </c>
      <c r="G139" s="7">
        <f t="shared" si="45"/>
        <v>0.26030316181818147</v>
      </c>
      <c r="H139" s="7">
        <f t="shared" si="45"/>
        <v>0.28513772681818117</v>
      </c>
      <c r="I139" s="7">
        <f t="shared" si="45"/>
        <v>0.3113606700681827</v>
      </c>
      <c r="J139" s="7">
        <f t="shared" si="45"/>
        <v>0.3390589384806811</v>
      </c>
      <c r="K139" s="7">
        <f t="shared" si="45"/>
        <v>0.3683236443138066</v>
      </c>
      <c r="L139" s="7">
        <f t="shared" si="45"/>
        <v>0.3992513234385879</v>
      </c>
      <c r="M139" s="7">
        <f t="shared" si="45"/>
        <v>0.43194660051960926</v>
      </c>
      <c r="N139" s="7">
        <f t="shared" si="45"/>
        <v>0.4665209414546792</v>
      </c>
    </row>
    <row r="140" spans="1:13" s="21" customFormat="1" ht="12.7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21" customFormat="1" ht="12.7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21" customFormat="1" ht="12.75">
      <c r="A142" s="2" t="s">
        <v>174</v>
      </c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21" customFormat="1" ht="12.7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4" s="21" customFormat="1" ht="12.75">
      <c r="A144" s="1"/>
      <c r="B144" s="1"/>
      <c r="C144" s="1"/>
      <c r="E144" s="11" t="s">
        <v>50</v>
      </c>
      <c r="F144" s="11" t="s">
        <v>37</v>
      </c>
      <c r="G144" s="11" t="s">
        <v>38</v>
      </c>
      <c r="H144" s="11" t="s">
        <v>39</v>
      </c>
      <c r="I144" s="11" t="s">
        <v>40</v>
      </c>
      <c r="J144" s="11" t="s">
        <v>41</v>
      </c>
      <c r="K144" s="11" t="s">
        <v>42</v>
      </c>
      <c r="L144" s="11" t="s">
        <v>43</v>
      </c>
      <c r="M144" s="11" t="s">
        <v>44</v>
      </c>
      <c r="N144" s="11" t="s">
        <v>45</v>
      </c>
    </row>
    <row r="145" spans="1:14" s="21" customFormat="1" ht="12.75">
      <c r="A145" s="1"/>
      <c r="B145" s="1"/>
      <c r="C145" s="1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21" customFormat="1" ht="12.75">
      <c r="A146" s="2" t="s">
        <v>75</v>
      </c>
      <c r="B146" s="1"/>
      <c r="C146" s="1"/>
      <c r="E146" s="37">
        <f aca="true" t="shared" si="46" ref="E146:N146">E128</f>
        <v>-1533.5200000000004</v>
      </c>
      <c r="F146" s="37">
        <f t="shared" si="46"/>
        <v>-1174.0200000000004</v>
      </c>
      <c r="G146" s="37">
        <f t="shared" si="46"/>
        <v>-796.5450000000001</v>
      </c>
      <c r="H146" s="37">
        <f t="shared" si="46"/>
        <v>-400.1962500000009</v>
      </c>
      <c r="I146" s="37">
        <f t="shared" si="46"/>
        <v>15.969937500000015</v>
      </c>
      <c r="J146" s="37">
        <f t="shared" si="46"/>
        <v>452.9444343749983</v>
      </c>
      <c r="K146" s="37">
        <f t="shared" si="46"/>
        <v>911.7676560937489</v>
      </c>
      <c r="L146" s="37">
        <f t="shared" si="46"/>
        <v>1393.5320388984364</v>
      </c>
      <c r="M146" s="37">
        <f t="shared" si="46"/>
        <v>1899.3846408433565</v>
      </c>
      <c r="N146" s="37">
        <f t="shared" si="46"/>
        <v>2430.529872885527</v>
      </c>
    </row>
    <row r="147" spans="1:14" s="21" customFormat="1" ht="12.75">
      <c r="A147" s="2" t="s">
        <v>76</v>
      </c>
      <c r="B147" s="1"/>
      <c r="C147" s="1"/>
      <c r="E147" s="37">
        <f aca="true" t="shared" si="47" ref="E147:N147">E129</f>
        <v>1138.2245454545512</v>
      </c>
      <c r="F147" s="37">
        <f t="shared" si="47"/>
        <v>1006.5755454545507</v>
      </c>
      <c r="G147" s="37">
        <f t="shared" si="47"/>
        <v>867.0440454545493</v>
      </c>
      <c r="H147" s="37">
        <f t="shared" si="47"/>
        <v>719.0844204545521</v>
      </c>
      <c r="I147" s="37">
        <f t="shared" si="47"/>
        <v>562.1555642045365</v>
      </c>
      <c r="J147" s="37">
        <f t="shared" si="47"/>
        <v>395.6212151420503</v>
      </c>
      <c r="K147" s="37">
        <f t="shared" si="47"/>
        <v>218.81524862642544</v>
      </c>
      <c r="L147" s="37">
        <f t="shared" si="47"/>
        <v>31.028933785018488</v>
      </c>
      <c r="M147" s="37">
        <f t="shared" si="47"/>
        <v>-168.51684679846713</v>
      </c>
      <c r="N147" s="37">
        <f t="shared" si="47"/>
        <v>-380.6574164111067</v>
      </c>
    </row>
    <row r="148" spans="1:14" s="21" customFormat="1" ht="12.75">
      <c r="A148" s="2" t="s">
        <v>77</v>
      </c>
      <c r="B148" s="1"/>
      <c r="C148" s="1"/>
      <c r="E148" s="37">
        <f aca="true" t="shared" si="48" ref="E148:N148">E130</f>
        <v>757.6199999999808</v>
      </c>
      <c r="F148" s="37">
        <f t="shared" si="48"/>
        <v>836.9499999999825</v>
      </c>
      <c r="G148" s="37">
        <f t="shared" si="48"/>
        <v>924.5799999999872</v>
      </c>
      <c r="H148" s="37">
        <f t="shared" si="48"/>
        <v>1021.4299999999785</v>
      </c>
      <c r="I148" s="37">
        <f t="shared" si="48"/>
        <v>1128.3600000000297</v>
      </c>
      <c r="J148" s="37">
        <f t="shared" si="48"/>
        <v>1246.4999999999854</v>
      </c>
      <c r="K148" s="37">
        <f t="shared" si="48"/>
        <v>1377.0299999999843</v>
      </c>
      <c r="L148" s="37">
        <f t="shared" si="48"/>
        <v>1521.2199999999866</v>
      </c>
      <c r="M148" s="37">
        <f t="shared" si="48"/>
        <v>1680.5200000000186</v>
      </c>
      <c r="N148" s="37">
        <f t="shared" si="48"/>
        <v>1856.5099999999802</v>
      </c>
    </row>
    <row r="149" spans="1:14" s="21" customFormat="1" ht="12.75">
      <c r="A149" s="2" t="s">
        <v>78</v>
      </c>
      <c r="B149" s="1"/>
      <c r="C149" s="1"/>
      <c r="E149" s="37">
        <f aca="true" t="shared" si="49" ref="E149:N149">E131</f>
        <v>5000</v>
      </c>
      <c r="F149" s="37">
        <f t="shared" si="49"/>
        <v>5250</v>
      </c>
      <c r="G149" s="37">
        <f t="shared" si="49"/>
        <v>5512.5</v>
      </c>
      <c r="H149" s="37">
        <f t="shared" si="49"/>
        <v>5788.125</v>
      </c>
      <c r="I149" s="37">
        <f t="shared" si="49"/>
        <v>6077.53125</v>
      </c>
      <c r="J149" s="37">
        <f t="shared" si="49"/>
        <v>6381.407812499994</v>
      </c>
      <c r="K149" s="37">
        <f t="shared" si="49"/>
        <v>6700.478203125007</v>
      </c>
      <c r="L149" s="37">
        <f t="shared" si="49"/>
        <v>7035.502113281254</v>
      </c>
      <c r="M149" s="37">
        <f t="shared" si="49"/>
        <v>7387.277218945324</v>
      </c>
      <c r="N149" s="37">
        <f t="shared" si="49"/>
        <v>7756.641079892579</v>
      </c>
    </row>
    <row r="150" spans="1:14" s="21" customFormat="1" ht="12.75">
      <c r="A150" s="2" t="s">
        <v>84</v>
      </c>
      <c r="B150" s="1"/>
      <c r="C150" s="1"/>
      <c r="E150" s="37">
        <f aca="true" t="shared" si="50" ref="E150:N150">E132</f>
        <v>5362.324545454531</v>
      </c>
      <c r="F150" s="37">
        <f t="shared" si="50"/>
        <v>5919.505545454533</v>
      </c>
      <c r="G150" s="37">
        <f t="shared" si="50"/>
        <v>6507.579045454537</v>
      </c>
      <c r="H150" s="37">
        <f t="shared" si="50"/>
        <v>7128.4431704545295</v>
      </c>
      <c r="I150" s="37">
        <f t="shared" si="50"/>
        <v>7784.016751704567</v>
      </c>
      <c r="J150" s="37">
        <f t="shared" si="50"/>
        <v>8476.473462017027</v>
      </c>
      <c r="K150" s="37">
        <f t="shared" si="50"/>
        <v>9208.091107845165</v>
      </c>
      <c r="L150" s="37">
        <f t="shared" si="50"/>
        <v>9981.283085964697</v>
      </c>
      <c r="M150" s="37">
        <f t="shared" si="50"/>
        <v>10798.665012990232</v>
      </c>
      <c r="N150" s="37">
        <f t="shared" si="50"/>
        <v>11663.02353636698</v>
      </c>
    </row>
    <row r="151" spans="1:14" s="21" customFormat="1" ht="12.75">
      <c r="A151" s="1"/>
      <c r="B151" s="1"/>
      <c r="C151" s="1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s="21" customFormat="1" ht="12.75">
      <c r="A152" s="2" t="s">
        <v>87</v>
      </c>
      <c r="B152" s="1"/>
      <c r="C152" s="1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s="21" customFormat="1" ht="12.75">
      <c r="A153" s="2" t="s">
        <v>85</v>
      </c>
      <c r="B153" s="1"/>
      <c r="C153" s="1"/>
      <c r="E153" s="37">
        <f>E9+E136</f>
        <v>105000</v>
      </c>
      <c r="F153" s="37">
        <f aca="true" t="shared" si="51" ref="F153:N153">E153+E149</f>
        <v>110000</v>
      </c>
      <c r="G153" s="37">
        <f t="shared" si="51"/>
        <v>115250</v>
      </c>
      <c r="H153" s="37">
        <f t="shared" si="51"/>
        <v>120762.5</v>
      </c>
      <c r="I153" s="37">
        <f t="shared" si="51"/>
        <v>126550.625</v>
      </c>
      <c r="J153" s="37">
        <f t="shared" si="51"/>
        <v>132628.15625</v>
      </c>
      <c r="K153" s="37">
        <f t="shared" si="51"/>
        <v>139009.5640625</v>
      </c>
      <c r="L153" s="37">
        <f t="shared" si="51"/>
        <v>145710.042265625</v>
      </c>
      <c r="M153" s="37">
        <f t="shared" si="51"/>
        <v>152745.54437890626</v>
      </c>
      <c r="N153" s="37">
        <f t="shared" si="51"/>
        <v>160132.82159785158</v>
      </c>
    </row>
    <row r="154" spans="1:14" s="21" customFormat="1" ht="12.75">
      <c r="A154" s="2" t="s">
        <v>86</v>
      </c>
      <c r="B154" s="1"/>
      <c r="C154" s="1"/>
      <c r="E154" s="37">
        <f>C51</f>
        <v>80000</v>
      </c>
      <c r="F154" s="37">
        <f>E110</f>
        <v>79242.38000000002</v>
      </c>
      <c r="G154" s="37">
        <f aca="true" t="shared" si="52" ref="G154:N154">F110</f>
        <v>78405.43000000004</v>
      </c>
      <c r="H154" s="37">
        <f t="shared" si="52"/>
        <v>77480.85000000005</v>
      </c>
      <c r="I154" s="37">
        <f t="shared" si="52"/>
        <v>76459.42000000007</v>
      </c>
      <c r="J154" s="37">
        <f t="shared" si="52"/>
        <v>75331.06000000004</v>
      </c>
      <c r="K154" s="37">
        <f t="shared" si="52"/>
        <v>74084.56000000006</v>
      </c>
      <c r="L154" s="37">
        <f t="shared" si="52"/>
        <v>72707.53000000007</v>
      </c>
      <c r="M154" s="37">
        <f t="shared" si="52"/>
        <v>71186.31000000008</v>
      </c>
      <c r="N154" s="37">
        <f t="shared" si="52"/>
        <v>69505.79000000007</v>
      </c>
    </row>
    <row r="155" spans="1:14" s="21" customFormat="1" ht="12.75">
      <c r="A155" s="2" t="s">
        <v>87</v>
      </c>
      <c r="B155" s="1"/>
      <c r="C155" s="1"/>
      <c r="E155" s="37">
        <f>E153-E154</f>
        <v>25000</v>
      </c>
      <c r="F155" s="37">
        <f aca="true" t="shared" si="53" ref="F155:N155">F153-F154</f>
        <v>30757.61999999998</v>
      </c>
      <c r="G155" s="37">
        <f t="shared" si="53"/>
        <v>36844.56999999996</v>
      </c>
      <c r="H155" s="37">
        <f t="shared" si="53"/>
        <v>43281.64999999995</v>
      </c>
      <c r="I155" s="37">
        <f t="shared" si="53"/>
        <v>50091.20499999993</v>
      </c>
      <c r="J155" s="37">
        <f t="shared" si="53"/>
        <v>57297.09624999996</v>
      </c>
      <c r="K155" s="37">
        <f t="shared" si="53"/>
        <v>64925.00406249994</v>
      </c>
      <c r="L155" s="37">
        <f t="shared" si="53"/>
        <v>73002.51226562493</v>
      </c>
      <c r="M155" s="37">
        <f t="shared" si="53"/>
        <v>81559.23437890617</v>
      </c>
      <c r="N155" s="37">
        <f t="shared" si="53"/>
        <v>90627.03159785151</v>
      </c>
    </row>
    <row r="156" spans="1:14" s="21" customFormat="1" ht="12.75">
      <c r="A156" s="1"/>
      <c r="B156" s="1"/>
      <c r="C156" s="1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21" customFormat="1" ht="12.75">
      <c r="A157" s="2" t="s">
        <v>88</v>
      </c>
      <c r="B157" s="1"/>
      <c r="C157" s="1"/>
      <c r="E157" s="7">
        <f aca="true" t="shared" si="54" ref="E157:N157">E150/E155</f>
        <v>0.21449298181818124</v>
      </c>
      <c r="F157" s="7">
        <f t="shared" si="54"/>
        <v>0.1924565537078141</v>
      </c>
      <c r="G157" s="7">
        <f t="shared" si="54"/>
        <v>0.17662247233322423</v>
      </c>
      <c r="H157" s="7">
        <f t="shared" si="54"/>
        <v>0.16469896989727836</v>
      </c>
      <c r="I157" s="7">
        <f t="shared" si="54"/>
        <v>0.15539687559332177</v>
      </c>
      <c r="J157" s="7">
        <f t="shared" si="54"/>
        <v>0.14793897102625045</v>
      </c>
      <c r="K157" s="7">
        <f t="shared" si="54"/>
        <v>0.14182657730727305</v>
      </c>
      <c r="L157" s="7">
        <f t="shared" si="54"/>
        <v>0.1367251999444495</v>
      </c>
      <c r="M157" s="7">
        <f t="shared" si="54"/>
        <v>0.13240272662224883</v>
      </c>
      <c r="N157" s="7">
        <f t="shared" si="54"/>
        <v>0.12869254714333458</v>
      </c>
    </row>
    <row r="158" spans="1:13" s="21" customFormat="1" ht="12.7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21" customFormat="1" ht="15.75">
      <c r="A159" s="28" t="s">
        <v>175</v>
      </c>
      <c r="B159" s="1"/>
      <c r="C159" s="1"/>
      <c r="D159" s="5"/>
      <c r="F159" s="5"/>
      <c r="G159" s="5"/>
      <c r="H159" s="5"/>
      <c r="I159" s="5"/>
      <c r="J159" s="5"/>
      <c r="K159" s="5"/>
      <c r="L159" s="5"/>
      <c r="M159" s="5"/>
    </row>
    <row r="160" spans="1:13" s="21" customFormat="1" ht="12.7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4" s="21" customFormat="1" ht="12.75">
      <c r="A161" s="1"/>
      <c r="B161" s="1"/>
      <c r="C161" s="1"/>
      <c r="E161" s="11" t="s">
        <v>50</v>
      </c>
      <c r="F161" s="11" t="s">
        <v>37</v>
      </c>
      <c r="G161" s="11" t="s">
        <v>38</v>
      </c>
      <c r="H161" s="11" t="s">
        <v>39</v>
      </c>
      <c r="I161" s="11" t="s">
        <v>40</v>
      </c>
      <c r="J161" s="11" t="s">
        <v>41</v>
      </c>
      <c r="K161" s="11" t="s">
        <v>42</v>
      </c>
      <c r="L161" s="11" t="s">
        <v>43</v>
      </c>
      <c r="M161" s="11" t="s">
        <v>44</v>
      </c>
      <c r="N161" s="11" t="s">
        <v>45</v>
      </c>
    </row>
    <row r="162" spans="1:14" s="21" customFormat="1" ht="12.75">
      <c r="A162" s="25" t="s">
        <v>89</v>
      </c>
      <c r="B162" s="1"/>
      <c r="C162" s="1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21" customFormat="1" ht="12.75">
      <c r="A163" s="2" t="s">
        <v>90</v>
      </c>
      <c r="B163" s="1"/>
      <c r="C163" s="1"/>
      <c r="E163" s="37">
        <f>$C$49+$C$52</f>
        <v>103000</v>
      </c>
      <c r="F163" s="37">
        <v>103000</v>
      </c>
      <c r="G163" s="37">
        <f aca="true" t="shared" si="55" ref="G163:N163">$C$49+$C$52</f>
        <v>103000</v>
      </c>
      <c r="H163" s="37">
        <f t="shared" si="55"/>
        <v>103000</v>
      </c>
      <c r="I163" s="37">
        <f t="shared" si="55"/>
        <v>103000</v>
      </c>
      <c r="J163" s="37">
        <f t="shared" si="55"/>
        <v>103000</v>
      </c>
      <c r="K163" s="37">
        <f t="shared" si="55"/>
        <v>103000</v>
      </c>
      <c r="L163" s="37">
        <f t="shared" si="55"/>
        <v>103000</v>
      </c>
      <c r="M163" s="37">
        <f t="shared" si="55"/>
        <v>103000</v>
      </c>
      <c r="N163" s="37">
        <f t="shared" si="55"/>
        <v>103000</v>
      </c>
    </row>
    <row r="164" spans="1:14" s="21" customFormat="1" ht="12.75">
      <c r="A164" s="2" t="s">
        <v>91</v>
      </c>
      <c r="B164" s="1"/>
      <c r="C164" s="1"/>
      <c r="E164" s="37">
        <f>E136</f>
        <v>5000</v>
      </c>
      <c r="F164" s="37">
        <f aca="true" t="shared" si="56" ref="F164:N164">F136</f>
        <v>5000</v>
      </c>
      <c r="G164" s="37">
        <f t="shared" si="56"/>
        <v>5000</v>
      </c>
      <c r="H164" s="37">
        <f t="shared" si="56"/>
        <v>5000</v>
      </c>
      <c r="I164" s="37">
        <f t="shared" si="56"/>
        <v>5000</v>
      </c>
      <c r="J164" s="37">
        <f t="shared" si="56"/>
        <v>5000</v>
      </c>
      <c r="K164" s="37">
        <f t="shared" si="56"/>
        <v>5000</v>
      </c>
      <c r="L164" s="37">
        <f t="shared" si="56"/>
        <v>5000</v>
      </c>
      <c r="M164" s="37">
        <f t="shared" si="56"/>
        <v>5000</v>
      </c>
      <c r="N164" s="37">
        <f t="shared" si="56"/>
        <v>5000</v>
      </c>
    </row>
    <row r="165" spans="1:14" s="21" customFormat="1" ht="12.75">
      <c r="A165" s="2" t="s">
        <v>92</v>
      </c>
      <c r="B165" s="1"/>
      <c r="C165" s="35">
        <f>E42</f>
        <v>0.07</v>
      </c>
      <c r="E165" s="37">
        <f aca="true" t="shared" si="57" ref="E165:N165">E170*$C$165</f>
        <v>7350.000000000001</v>
      </c>
      <c r="F165" s="37">
        <f t="shared" si="57"/>
        <v>7717.500000000001</v>
      </c>
      <c r="G165" s="37">
        <f t="shared" si="57"/>
        <v>8103.375000000001</v>
      </c>
      <c r="H165" s="37">
        <f t="shared" si="57"/>
        <v>8508.54375</v>
      </c>
      <c r="I165" s="37">
        <f t="shared" si="57"/>
        <v>8933.9709375</v>
      </c>
      <c r="J165" s="37">
        <f t="shared" si="57"/>
        <v>9380.669484375001</v>
      </c>
      <c r="K165" s="37">
        <f t="shared" si="57"/>
        <v>9849.70295859375</v>
      </c>
      <c r="L165" s="37">
        <f t="shared" si="57"/>
        <v>10342.18810652344</v>
      </c>
      <c r="M165" s="37">
        <f t="shared" si="57"/>
        <v>10859.297511849612</v>
      </c>
      <c r="N165" s="37">
        <f t="shared" si="57"/>
        <v>11402.262387442091</v>
      </c>
    </row>
    <row r="166" spans="1:14" s="21" customFormat="1" ht="12.75">
      <c r="A166" s="2" t="s">
        <v>93</v>
      </c>
      <c r="B166" s="1"/>
      <c r="C166" s="1"/>
      <c r="E166" s="37">
        <f>M52</f>
        <v>3018.181818181818</v>
      </c>
      <c r="F166" s="37">
        <f>$M$52*2</f>
        <v>6036.363636363636</v>
      </c>
      <c r="G166" s="37">
        <f>$M$52*3</f>
        <v>9054.545454545454</v>
      </c>
      <c r="H166" s="37">
        <f>$M$52*4</f>
        <v>12072.727272727272</v>
      </c>
      <c r="I166" s="37">
        <f>$M$52*5</f>
        <v>15090.90909090909</v>
      </c>
      <c r="J166" s="37">
        <f>$M$52*6</f>
        <v>18109.090909090908</v>
      </c>
      <c r="K166" s="37">
        <f>$M$52*7</f>
        <v>21127.272727272728</v>
      </c>
      <c r="L166" s="37">
        <f>$M$52*8</f>
        <v>24145.454545454544</v>
      </c>
      <c r="M166" s="37">
        <f>$M$52*9</f>
        <v>27163.63636363636</v>
      </c>
      <c r="N166" s="37">
        <f>$M$52*10</f>
        <v>30181.81818181818</v>
      </c>
    </row>
    <row r="167" spans="1:14" s="21" customFormat="1" ht="12.75">
      <c r="A167" s="2" t="s">
        <v>94</v>
      </c>
      <c r="B167" s="1"/>
      <c r="C167" s="1"/>
      <c r="E167" s="37">
        <f aca="true" t="shared" si="58" ref="E167:N167">E163+E164+E165-E166</f>
        <v>112331.81818181818</v>
      </c>
      <c r="F167" s="37">
        <f t="shared" si="58"/>
        <v>109681.13636363637</v>
      </c>
      <c r="G167" s="37">
        <f t="shared" si="58"/>
        <v>107048.82954545454</v>
      </c>
      <c r="H167" s="37">
        <f t="shared" si="58"/>
        <v>104435.81647727272</v>
      </c>
      <c r="I167" s="37">
        <f t="shared" si="58"/>
        <v>101843.0618465909</v>
      </c>
      <c r="J167" s="37">
        <f t="shared" si="58"/>
        <v>99271.57857528409</v>
      </c>
      <c r="K167" s="37">
        <f t="shared" si="58"/>
        <v>96722.43023132102</v>
      </c>
      <c r="L167" s="37">
        <f t="shared" si="58"/>
        <v>94196.73356106889</v>
      </c>
      <c r="M167" s="37">
        <f t="shared" si="58"/>
        <v>91695.66114821326</v>
      </c>
      <c r="N167" s="37">
        <f t="shared" si="58"/>
        <v>89220.44420562392</v>
      </c>
    </row>
    <row r="168" spans="1:14" s="21" customFormat="1" ht="12.75">
      <c r="A168" s="1"/>
      <c r="B168" s="1"/>
      <c r="C168" s="1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s="21" customFormat="1" ht="12.75">
      <c r="A169" s="29" t="s">
        <v>176</v>
      </c>
      <c r="B169" s="1"/>
      <c r="C169" s="1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s="21" customFormat="1" ht="12.75">
      <c r="A170" s="1" t="s">
        <v>95</v>
      </c>
      <c r="B170" s="1"/>
      <c r="C170" s="1"/>
      <c r="E170" s="37">
        <f>E9+(E9*$E$36)</f>
        <v>105000</v>
      </c>
      <c r="F170" s="37">
        <f aca="true" t="shared" si="59" ref="F170:N170">E170+(E170*$E$36)</f>
        <v>110250</v>
      </c>
      <c r="G170" s="37">
        <f t="shared" si="59"/>
        <v>115762.5</v>
      </c>
      <c r="H170" s="37">
        <f t="shared" si="59"/>
        <v>121550.625</v>
      </c>
      <c r="I170" s="37">
        <f t="shared" si="59"/>
        <v>127628.15625</v>
      </c>
      <c r="J170" s="37">
        <f t="shared" si="59"/>
        <v>134009.5640625</v>
      </c>
      <c r="K170" s="37">
        <f t="shared" si="59"/>
        <v>140710.042265625</v>
      </c>
      <c r="L170" s="37">
        <f t="shared" si="59"/>
        <v>147745.54437890626</v>
      </c>
      <c r="M170" s="37">
        <f t="shared" si="59"/>
        <v>155132.82159785158</v>
      </c>
      <c r="N170" s="37">
        <f t="shared" si="59"/>
        <v>162889.46267774416</v>
      </c>
    </row>
    <row r="171" spans="1:14" s="21" customFormat="1" ht="12.75">
      <c r="A171" s="1" t="s">
        <v>96</v>
      </c>
      <c r="B171" s="1"/>
      <c r="C171" s="1"/>
      <c r="E171" s="37">
        <f aca="true" t="shared" si="60" ref="E171:N171">SUM(E163:E165)</f>
        <v>115350</v>
      </c>
      <c r="F171" s="37">
        <f t="shared" si="60"/>
        <v>115717.5</v>
      </c>
      <c r="G171" s="37">
        <f t="shared" si="60"/>
        <v>116103.375</v>
      </c>
      <c r="H171" s="37">
        <f t="shared" si="60"/>
        <v>116508.54375</v>
      </c>
      <c r="I171" s="37">
        <f t="shared" si="60"/>
        <v>116933.9709375</v>
      </c>
      <c r="J171" s="37">
        <f t="shared" si="60"/>
        <v>117380.669484375</v>
      </c>
      <c r="K171" s="37">
        <f t="shared" si="60"/>
        <v>117849.70295859376</v>
      </c>
      <c r="L171" s="37">
        <f t="shared" si="60"/>
        <v>118342.18810652343</v>
      </c>
      <c r="M171" s="37">
        <f t="shared" si="60"/>
        <v>118859.29751184961</v>
      </c>
      <c r="N171" s="37">
        <f t="shared" si="60"/>
        <v>119402.2623874421</v>
      </c>
    </row>
    <row r="172" spans="1:14" s="21" customFormat="1" ht="12.75">
      <c r="A172" s="1" t="s">
        <v>97</v>
      </c>
      <c r="B172" s="1"/>
      <c r="C172" s="1"/>
      <c r="E172" s="37">
        <f aca="true" t="shared" si="61" ref="E172:N172">E170-E171</f>
        <v>-10350</v>
      </c>
      <c r="F172" s="37">
        <f t="shared" si="61"/>
        <v>-5467.5</v>
      </c>
      <c r="G172" s="37">
        <f t="shared" si="61"/>
        <v>-340.875</v>
      </c>
      <c r="H172" s="37">
        <f t="shared" si="61"/>
        <v>5042.081250000003</v>
      </c>
      <c r="I172" s="37">
        <f t="shared" si="61"/>
        <v>10694.185312500005</v>
      </c>
      <c r="J172" s="37">
        <f t="shared" si="61"/>
        <v>16628.894578124993</v>
      </c>
      <c r="K172" s="37">
        <f t="shared" si="61"/>
        <v>22860.339307031245</v>
      </c>
      <c r="L172" s="37">
        <f t="shared" si="61"/>
        <v>29403.35627238282</v>
      </c>
      <c r="M172" s="37">
        <f t="shared" si="61"/>
        <v>36273.52408600197</v>
      </c>
      <c r="N172" s="37">
        <f t="shared" si="61"/>
        <v>43487.20029030206</v>
      </c>
    </row>
    <row r="173" spans="1:14" s="21" customFormat="1" ht="12.75">
      <c r="A173" s="1"/>
      <c r="B173" s="1"/>
      <c r="C173" s="1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s="21" customFormat="1" ht="12.75">
      <c r="A174" s="25" t="s">
        <v>98</v>
      </c>
      <c r="B174" s="1"/>
      <c r="C174" s="1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s="21" customFormat="1" ht="12.75">
      <c r="A175" s="2" t="s">
        <v>95</v>
      </c>
      <c r="B175" s="1"/>
      <c r="C175" s="1"/>
      <c r="E175" s="37">
        <f>E170</f>
        <v>105000</v>
      </c>
      <c r="F175" s="37">
        <f aca="true" t="shared" si="62" ref="F175:N175">F170</f>
        <v>110250</v>
      </c>
      <c r="G175" s="37">
        <f t="shared" si="62"/>
        <v>115762.5</v>
      </c>
      <c r="H175" s="37">
        <f t="shared" si="62"/>
        <v>121550.625</v>
      </c>
      <c r="I175" s="37">
        <f t="shared" si="62"/>
        <v>127628.15625</v>
      </c>
      <c r="J175" s="37">
        <f t="shared" si="62"/>
        <v>134009.5640625</v>
      </c>
      <c r="K175" s="37">
        <f t="shared" si="62"/>
        <v>140710.042265625</v>
      </c>
      <c r="L175" s="37">
        <f t="shared" si="62"/>
        <v>147745.54437890626</v>
      </c>
      <c r="M175" s="37">
        <f t="shared" si="62"/>
        <v>155132.82159785158</v>
      </c>
      <c r="N175" s="37">
        <f t="shared" si="62"/>
        <v>162889.46267774416</v>
      </c>
    </row>
    <row r="176" spans="1:14" s="21" customFormat="1" ht="12.75">
      <c r="A176" s="2" t="s">
        <v>99</v>
      </c>
      <c r="B176" s="1"/>
      <c r="C176" s="1"/>
      <c r="E176" s="37">
        <f aca="true" t="shared" si="63" ref="E176:N176">E167</f>
        <v>112331.81818181818</v>
      </c>
      <c r="F176" s="37">
        <f t="shared" si="63"/>
        <v>109681.13636363637</v>
      </c>
      <c r="G176" s="37">
        <f t="shared" si="63"/>
        <v>107048.82954545454</v>
      </c>
      <c r="H176" s="37">
        <f t="shared" si="63"/>
        <v>104435.81647727272</v>
      </c>
      <c r="I176" s="37">
        <f t="shared" si="63"/>
        <v>101843.0618465909</v>
      </c>
      <c r="J176" s="37">
        <f t="shared" si="63"/>
        <v>99271.57857528409</v>
      </c>
      <c r="K176" s="37">
        <f t="shared" si="63"/>
        <v>96722.43023132102</v>
      </c>
      <c r="L176" s="37">
        <f t="shared" si="63"/>
        <v>94196.73356106889</v>
      </c>
      <c r="M176" s="37">
        <f t="shared" si="63"/>
        <v>91695.66114821326</v>
      </c>
      <c r="N176" s="37">
        <f t="shared" si="63"/>
        <v>89220.44420562392</v>
      </c>
    </row>
    <row r="177" spans="1:14" s="21" customFormat="1" ht="12.75">
      <c r="A177" s="2" t="s">
        <v>100</v>
      </c>
      <c r="B177" s="1"/>
      <c r="C177" s="1"/>
      <c r="E177" s="37">
        <f aca="true" t="shared" si="64" ref="E177:N177">E175-E176</f>
        <v>-7331.8181818181765</v>
      </c>
      <c r="F177" s="37">
        <f t="shared" si="64"/>
        <v>568.8636363636324</v>
      </c>
      <c r="G177" s="37">
        <f t="shared" si="64"/>
        <v>8713.670454545456</v>
      </c>
      <c r="H177" s="37">
        <f t="shared" si="64"/>
        <v>17114.808522727282</v>
      </c>
      <c r="I177" s="37">
        <f t="shared" si="64"/>
        <v>25785.094403409094</v>
      </c>
      <c r="J177" s="37">
        <f t="shared" si="64"/>
        <v>34737.985487215905</v>
      </c>
      <c r="K177" s="37">
        <f t="shared" si="64"/>
        <v>43987.61203430398</v>
      </c>
      <c r="L177" s="37">
        <f t="shared" si="64"/>
        <v>53548.810817837366</v>
      </c>
      <c r="M177" s="37">
        <f t="shared" si="64"/>
        <v>63437.16044963832</v>
      </c>
      <c r="N177" s="37">
        <f t="shared" si="64"/>
        <v>73669.01847212024</v>
      </c>
    </row>
    <row r="178" spans="1:14" s="21" customFormat="1" ht="12.75">
      <c r="A178" s="1"/>
      <c r="B178" s="1"/>
      <c r="C178" s="1"/>
      <c r="E178" s="37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s="21" customFormat="1" ht="12.75">
      <c r="A179" s="25" t="s">
        <v>177</v>
      </c>
      <c r="B179" s="1"/>
      <c r="C179" s="1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s="21" customFormat="1" ht="12.75">
      <c r="A180" s="2" t="s">
        <v>101</v>
      </c>
      <c r="B180" s="1"/>
      <c r="C180" s="1"/>
      <c r="E180" s="37">
        <f>E177</f>
        <v>-7331.8181818181765</v>
      </c>
      <c r="F180" s="37">
        <f aca="true" t="shared" si="65" ref="F180:N180">F177</f>
        <v>568.8636363636324</v>
      </c>
      <c r="G180" s="37">
        <f t="shared" si="65"/>
        <v>8713.670454545456</v>
      </c>
      <c r="H180" s="37">
        <f t="shared" si="65"/>
        <v>17114.808522727282</v>
      </c>
      <c r="I180" s="37">
        <f t="shared" si="65"/>
        <v>25785.094403409094</v>
      </c>
      <c r="J180" s="37">
        <f t="shared" si="65"/>
        <v>34737.985487215905</v>
      </c>
      <c r="K180" s="37">
        <f t="shared" si="65"/>
        <v>43987.61203430398</v>
      </c>
      <c r="L180" s="37">
        <f t="shared" si="65"/>
        <v>53548.810817837366</v>
      </c>
      <c r="M180" s="37">
        <f t="shared" si="65"/>
        <v>63437.16044963832</v>
      </c>
      <c r="N180" s="37">
        <f t="shared" si="65"/>
        <v>73669.01847212024</v>
      </c>
    </row>
    <row r="181" spans="1:14" s="21" customFormat="1" ht="12.75">
      <c r="A181" s="2" t="s">
        <v>102</v>
      </c>
      <c r="B181" s="1"/>
      <c r="C181" s="1"/>
      <c r="E181" s="37"/>
      <c r="F181" s="37">
        <f aca="true" t="shared" si="66" ref="F181:N181">(F166*$E$39)+(F177-F166)*$E$38</f>
        <v>415.5909090909083</v>
      </c>
      <c r="G181" s="37">
        <f t="shared" si="66"/>
        <v>2195.461363636364</v>
      </c>
      <c r="H181" s="37">
        <f t="shared" si="66"/>
        <v>4026.59806818182</v>
      </c>
      <c r="I181" s="37">
        <f t="shared" si="66"/>
        <v>5911.564335227273</v>
      </c>
      <c r="J181" s="37">
        <f t="shared" si="66"/>
        <v>7853.051642897726</v>
      </c>
      <c r="K181" s="37">
        <f t="shared" si="66"/>
        <v>9853.886043224433</v>
      </c>
      <c r="L181" s="37">
        <f t="shared" si="66"/>
        <v>11917.034890840201</v>
      </c>
      <c r="M181" s="37">
        <f t="shared" si="66"/>
        <v>14045.613908109483</v>
      </c>
      <c r="N181" s="37">
        <f t="shared" si="66"/>
        <v>16242.894603514957</v>
      </c>
    </row>
    <row r="182" spans="1:5" s="21" customFormat="1" ht="12.75">
      <c r="A182" s="1"/>
      <c r="B182" s="1"/>
      <c r="C182" s="1"/>
      <c r="E182" s="46"/>
    </row>
    <row r="183" spans="1:14" s="21" customFormat="1" ht="12.75">
      <c r="A183" s="25" t="s">
        <v>103</v>
      </c>
      <c r="B183" s="1"/>
      <c r="C183" s="1"/>
      <c r="E183" s="37"/>
      <c r="F183" s="38"/>
      <c r="G183" s="38"/>
      <c r="H183" s="38"/>
      <c r="J183" s="38"/>
      <c r="K183" s="38"/>
      <c r="L183" s="38"/>
      <c r="M183" s="38"/>
      <c r="N183" s="38"/>
    </row>
    <row r="184" spans="1:14" s="21" customFormat="1" ht="12.75">
      <c r="A184" s="2" t="s">
        <v>95</v>
      </c>
      <c r="B184" s="1"/>
      <c r="C184" s="1"/>
      <c r="E184" s="37">
        <f>E175</f>
        <v>105000</v>
      </c>
      <c r="F184" s="37">
        <f aca="true" t="shared" si="67" ref="F184:N184">F175</f>
        <v>110250</v>
      </c>
      <c r="G184" s="37">
        <f t="shared" si="67"/>
        <v>115762.5</v>
      </c>
      <c r="H184" s="37">
        <f t="shared" si="67"/>
        <v>121550.625</v>
      </c>
      <c r="I184" s="37">
        <f t="shared" si="67"/>
        <v>127628.15625</v>
      </c>
      <c r="J184" s="37">
        <f t="shared" si="67"/>
        <v>134009.5640625</v>
      </c>
      <c r="K184" s="37">
        <f t="shared" si="67"/>
        <v>140710.042265625</v>
      </c>
      <c r="L184" s="37">
        <f t="shared" si="67"/>
        <v>147745.54437890626</v>
      </c>
      <c r="M184" s="37">
        <f t="shared" si="67"/>
        <v>155132.82159785158</v>
      </c>
      <c r="N184" s="37">
        <f t="shared" si="67"/>
        <v>162889.46267774416</v>
      </c>
    </row>
    <row r="185" spans="1:14" s="21" customFormat="1" ht="12.75">
      <c r="A185" s="2" t="s">
        <v>104</v>
      </c>
      <c r="B185" s="1"/>
      <c r="C185" s="1"/>
      <c r="E185" s="37">
        <f>E165</f>
        <v>7350.000000000001</v>
      </c>
      <c r="F185" s="37">
        <f aca="true" t="shared" si="68" ref="F185:N185">F165</f>
        <v>7717.500000000001</v>
      </c>
      <c r="G185" s="37">
        <f t="shared" si="68"/>
        <v>8103.375000000001</v>
      </c>
      <c r="H185" s="37">
        <f t="shared" si="68"/>
        <v>8508.54375</v>
      </c>
      <c r="I185" s="37">
        <f t="shared" si="68"/>
        <v>8933.9709375</v>
      </c>
      <c r="J185" s="37">
        <f t="shared" si="68"/>
        <v>9380.669484375001</v>
      </c>
      <c r="K185" s="37">
        <f t="shared" si="68"/>
        <v>9849.70295859375</v>
      </c>
      <c r="L185" s="37">
        <f t="shared" si="68"/>
        <v>10342.18810652344</v>
      </c>
      <c r="M185" s="37">
        <f t="shared" si="68"/>
        <v>10859.297511849612</v>
      </c>
      <c r="N185" s="37">
        <f t="shared" si="68"/>
        <v>11402.262387442091</v>
      </c>
    </row>
    <row r="186" spans="1:14" s="21" customFormat="1" ht="12.75">
      <c r="A186" s="2" t="s">
        <v>105</v>
      </c>
      <c r="B186" s="1"/>
      <c r="C186" s="1"/>
      <c r="E186" s="37">
        <f aca="true" t="shared" si="69" ref="E186:N186">E110</f>
        <v>79242.38000000002</v>
      </c>
      <c r="F186" s="37">
        <f t="shared" si="69"/>
        <v>78405.43000000004</v>
      </c>
      <c r="G186" s="37">
        <f t="shared" si="69"/>
        <v>77480.85000000005</v>
      </c>
      <c r="H186" s="37">
        <f t="shared" si="69"/>
        <v>76459.42000000007</v>
      </c>
      <c r="I186" s="37">
        <f t="shared" si="69"/>
        <v>75331.06000000004</v>
      </c>
      <c r="J186" s="37">
        <f t="shared" si="69"/>
        <v>74084.56000000006</v>
      </c>
      <c r="K186" s="37">
        <f t="shared" si="69"/>
        <v>72707.53000000007</v>
      </c>
      <c r="L186" s="37">
        <f t="shared" si="69"/>
        <v>71186.31000000008</v>
      </c>
      <c r="M186" s="37">
        <f t="shared" si="69"/>
        <v>69505.79000000007</v>
      </c>
      <c r="N186" s="37">
        <f t="shared" si="69"/>
        <v>67649.28000000009</v>
      </c>
    </row>
    <row r="187" spans="1:14" s="21" customFormat="1" ht="12.75">
      <c r="A187" s="2" t="s">
        <v>106</v>
      </c>
      <c r="B187" s="1"/>
      <c r="C187" s="1"/>
      <c r="E187" s="37">
        <f aca="true" t="shared" si="70" ref="E187:N187">E184-E185-E186</f>
        <v>18407.61999999998</v>
      </c>
      <c r="F187" s="37">
        <f t="shared" si="70"/>
        <v>24127.069999999963</v>
      </c>
      <c r="G187" s="37">
        <f t="shared" si="70"/>
        <v>30178.27499999995</v>
      </c>
      <c r="H187" s="37">
        <f t="shared" si="70"/>
        <v>36582.66124999993</v>
      </c>
      <c r="I187" s="37">
        <f t="shared" si="70"/>
        <v>43363.125312499964</v>
      </c>
      <c r="J187" s="37">
        <f t="shared" si="70"/>
        <v>50544.33457812494</v>
      </c>
      <c r="K187" s="37">
        <f t="shared" si="70"/>
        <v>58152.80930703117</v>
      </c>
      <c r="L187" s="37">
        <f t="shared" si="70"/>
        <v>66217.04627238272</v>
      </c>
      <c r="M187" s="37">
        <f t="shared" si="70"/>
        <v>74767.7340860019</v>
      </c>
      <c r="N187" s="37">
        <f t="shared" si="70"/>
        <v>83837.92029030199</v>
      </c>
    </row>
    <row r="188" spans="1:14" s="21" customFormat="1" ht="12.75">
      <c r="A188" s="2" t="s">
        <v>107</v>
      </c>
      <c r="B188" s="1"/>
      <c r="C188" s="1"/>
      <c r="E188" s="37">
        <f>E181</f>
        <v>0</v>
      </c>
      <c r="F188" s="37">
        <f>F181</f>
        <v>415.5909090909083</v>
      </c>
      <c r="G188" s="37">
        <f aca="true" t="shared" si="71" ref="G188:N188">G181</f>
        <v>2195.461363636364</v>
      </c>
      <c r="H188" s="37">
        <f t="shared" si="71"/>
        <v>4026.59806818182</v>
      </c>
      <c r="I188" s="37">
        <f t="shared" si="71"/>
        <v>5911.564335227273</v>
      </c>
      <c r="J188" s="37">
        <f t="shared" si="71"/>
        <v>7853.051642897726</v>
      </c>
      <c r="K188" s="37">
        <f t="shared" si="71"/>
        <v>9853.886043224433</v>
      </c>
      <c r="L188" s="37">
        <f t="shared" si="71"/>
        <v>11917.034890840201</v>
      </c>
      <c r="M188" s="37">
        <f t="shared" si="71"/>
        <v>14045.613908109483</v>
      </c>
      <c r="N188" s="37">
        <f t="shared" si="71"/>
        <v>16242.894603514957</v>
      </c>
    </row>
    <row r="189" spans="1:14" s="21" customFormat="1" ht="12.75">
      <c r="A189" s="2" t="s">
        <v>108</v>
      </c>
      <c r="B189" s="1"/>
      <c r="C189" s="1"/>
      <c r="E189" s="37">
        <f aca="true" t="shared" si="72" ref="E189:N189">E187-E188</f>
        <v>18407.61999999998</v>
      </c>
      <c r="F189" s="37">
        <f t="shared" si="72"/>
        <v>23711.479090909055</v>
      </c>
      <c r="G189" s="37">
        <f t="shared" si="72"/>
        <v>27982.813636363586</v>
      </c>
      <c r="H189" s="37">
        <f t="shared" si="72"/>
        <v>32556.063181818114</v>
      </c>
      <c r="I189" s="37">
        <f t="shared" si="72"/>
        <v>37451.56097727269</v>
      </c>
      <c r="J189" s="37">
        <f t="shared" si="72"/>
        <v>42691.28293522721</v>
      </c>
      <c r="K189" s="37">
        <f t="shared" si="72"/>
        <v>48298.92326380674</v>
      </c>
      <c r="L189" s="37">
        <f t="shared" si="72"/>
        <v>54300.01138154252</v>
      </c>
      <c r="M189" s="37">
        <f t="shared" si="72"/>
        <v>60722.12017789242</v>
      </c>
      <c r="N189" s="37">
        <f t="shared" si="72"/>
        <v>67595.02568678703</v>
      </c>
    </row>
    <row r="190" spans="1:13" s="21" customFormat="1" ht="12.7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21" customFormat="1" ht="12.75">
      <c r="A191" s="1" t="s">
        <v>109</v>
      </c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21" customFormat="1" ht="15.75">
      <c r="A192" s="28" t="s">
        <v>178</v>
      </c>
      <c r="B192" s="1"/>
      <c r="C192" s="1"/>
      <c r="D192" s="5"/>
      <c r="E192" s="5"/>
      <c r="G192" s="5"/>
      <c r="H192" s="5"/>
      <c r="I192" s="5"/>
      <c r="J192" s="5"/>
      <c r="K192" s="5"/>
      <c r="L192" s="5"/>
      <c r="M192" s="5"/>
    </row>
    <row r="193" spans="1:13" s="21" customFormat="1" ht="12.7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4" s="21" customFormat="1" ht="12.75">
      <c r="A194" s="2"/>
      <c r="B194" s="1"/>
      <c r="C194" s="1"/>
      <c r="E194" s="11" t="s">
        <v>50</v>
      </c>
      <c r="F194" s="11" t="s">
        <v>37</v>
      </c>
      <c r="G194" s="11" t="s">
        <v>38</v>
      </c>
      <c r="H194" s="11" t="s">
        <v>39</v>
      </c>
      <c r="I194" s="11" t="s">
        <v>40</v>
      </c>
      <c r="J194" s="11" t="s">
        <v>41</v>
      </c>
      <c r="K194" s="11" t="s">
        <v>42</v>
      </c>
      <c r="L194" s="11" t="s">
        <v>43</v>
      </c>
      <c r="M194" s="11" t="s">
        <v>44</v>
      </c>
      <c r="N194" s="11" t="s">
        <v>45</v>
      </c>
    </row>
    <row r="195" spans="1:14" s="21" customFormat="1" ht="12.75">
      <c r="A195" s="1"/>
      <c r="B195" s="1"/>
      <c r="C195" s="1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21" customFormat="1" ht="12.75">
      <c r="A196" s="2" t="s">
        <v>66</v>
      </c>
      <c r="B196" s="1"/>
      <c r="C196" s="1"/>
      <c r="E196" s="9">
        <f aca="true" t="shared" si="73" ref="E196:N196">E91</f>
        <v>7190</v>
      </c>
      <c r="F196" s="9">
        <f t="shared" si="73"/>
        <v>7549.5</v>
      </c>
      <c r="G196" s="9">
        <f t="shared" si="73"/>
        <v>7926.975</v>
      </c>
      <c r="H196" s="9">
        <f t="shared" si="73"/>
        <v>8323.32375</v>
      </c>
      <c r="I196" s="9">
        <f t="shared" si="73"/>
        <v>8739.4899375</v>
      </c>
      <c r="J196" s="9">
        <f t="shared" si="73"/>
        <v>9176.464434374999</v>
      </c>
      <c r="K196" s="9">
        <f t="shared" si="73"/>
        <v>9635.28765609375</v>
      </c>
      <c r="L196" s="9">
        <f t="shared" si="73"/>
        <v>10117.052038898437</v>
      </c>
      <c r="M196" s="9">
        <f t="shared" si="73"/>
        <v>10622.904640843357</v>
      </c>
      <c r="N196" s="9">
        <f t="shared" si="73"/>
        <v>11154.049872885527</v>
      </c>
    </row>
    <row r="197" spans="1:14" s="21" customFormat="1" ht="12.75">
      <c r="A197" s="2" t="s">
        <v>179</v>
      </c>
      <c r="B197" s="1"/>
      <c r="C197" s="1"/>
      <c r="E197" s="9">
        <f aca="true" t="shared" si="74" ref="E197:N197">$H$52</f>
        <v>8723.52</v>
      </c>
      <c r="F197" s="9">
        <f t="shared" si="74"/>
        <v>8723.52</v>
      </c>
      <c r="G197" s="9">
        <f t="shared" si="74"/>
        <v>8723.52</v>
      </c>
      <c r="H197" s="9">
        <f t="shared" si="74"/>
        <v>8723.52</v>
      </c>
      <c r="I197" s="9">
        <f t="shared" si="74"/>
        <v>8723.52</v>
      </c>
      <c r="J197" s="9">
        <f t="shared" si="74"/>
        <v>8723.52</v>
      </c>
      <c r="K197" s="9">
        <f t="shared" si="74"/>
        <v>8723.52</v>
      </c>
      <c r="L197" s="9">
        <f t="shared" si="74"/>
        <v>8723.52</v>
      </c>
      <c r="M197" s="9">
        <f t="shared" si="74"/>
        <v>8723.52</v>
      </c>
      <c r="N197" s="9">
        <f t="shared" si="74"/>
        <v>8723.52</v>
      </c>
    </row>
    <row r="198" spans="1:14" s="21" customFormat="1" ht="12.75">
      <c r="A198" s="2" t="s">
        <v>180</v>
      </c>
      <c r="B198" s="1"/>
      <c r="C198" s="1"/>
      <c r="E198" s="12">
        <f aca="true" t="shared" si="75" ref="E198:N198">E196/E197</f>
        <v>0.8242085763544991</v>
      </c>
      <c r="F198" s="12">
        <f t="shared" si="75"/>
        <v>0.865419005172224</v>
      </c>
      <c r="G198" s="12">
        <f t="shared" si="75"/>
        <v>0.9086899554308353</v>
      </c>
      <c r="H198" s="12">
        <f t="shared" si="75"/>
        <v>0.9541244532023769</v>
      </c>
      <c r="I198" s="12">
        <f t="shared" si="75"/>
        <v>1.001830675862496</v>
      </c>
      <c r="J198" s="12">
        <f t="shared" si="75"/>
        <v>1.0519222096556204</v>
      </c>
      <c r="K198" s="12">
        <f t="shared" si="75"/>
        <v>1.1045183201384017</v>
      </c>
      <c r="L198" s="12">
        <f t="shared" si="75"/>
        <v>1.1597442361453216</v>
      </c>
      <c r="M198" s="12">
        <f t="shared" si="75"/>
        <v>1.2177314479525876</v>
      </c>
      <c r="N198" s="12">
        <f t="shared" si="75"/>
        <v>1.278618020350217</v>
      </c>
    </row>
    <row r="199" spans="1:13" s="21" customFormat="1" ht="12.7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21" customFormat="1" ht="12.75">
      <c r="A200" s="1"/>
      <c r="B200" s="1"/>
      <c r="C200" s="1"/>
      <c r="D200" s="5"/>
      <c r="E200" s="13"/>
      <c r="F200" s="5"/>
      <c r="G200" s="5"/>
      <c r="H200" s="5"/>
      <c r="I200" s="5"/>
      <c r="J200" s="5"/>
      <c r="K200" s="5"/>
      <c r="L200" s="13"/>
      <c r="M200" s="5"/>
    </row>
    <row r="201" spans="1:13" s="21" customFormat="1" ht="12.75">
      <c r="A201" s="2" t="s">
        <v>110</v>
      </c>
      <c r="B201" s="1"/>
      <c r="C201" s="15"/>
      <c r="D201" s="16"/>
      <c r="E201" s="16"/>
      <c r="F201" s="16"/>
      <c r="G201" s="16"/>
      <c r="H201" s="16"/>
      <c r="I201" s="16"/>
      <c r="J201" s="5"/>
      <c r="K201" s="5"/>
      <c r="L201" s="5"/>
      <c r="M201" s="5"/>
    </row>
    <row r="202" spans="1:13" s="21" customFormat="1" ht="12.75">
      <c r="A202" s="2" t="s">
        <v>111</v>
      </c>
      <c r="B202" s="1"/>
      <c r="C202" s="15"/>
      <c r="D202" s="16"/>
      <c r="E202" s="16"/>
      <c r="F202" s="16"/>
      <c r="G202" s="16"/>
      <c r="H202" s="3" t="s">
        <v>112</v>
      </c>
      <c r="I202" s="17">
        <f ca="1">TRUNC(NOW())</f>
        <v>39609</v>
      </c>
      <c r="J202" s="5"/>
      <c r="K202" s="5"/>
      <c r="L202" s="5"/>
      <c r="M202" s="5"/>
    </row>
    <row r="203" spans="1:13" s="21" customFormat="1" ht="12.75">
      <c r="A203" s="2" t="s">
        <v>113</v>
      </c>
      <c r="B203" s="1"/>
      <c r="C203" s="18">
        <f>E8</f>
        <v>0</v>
      </c>
      <c r="D203" s="16"/>
      <c r="E203" s="16"/>
      <c r="F203" s="16"/>
      <c r="G203" s="16"/>
      <c r="H203" s="16"/>
      <c r="I203" s="16"/>
      <c r="J203" s="5"/>
      <c r="K203" s="5"/>
      <c r="L203" s="5"/>
      <c r="M203" s="5"/>
    </row>
    <row r="204" spans="1:5" s="21" customFormat="1" ht="12.75">
      <c r="A204" s="24"/>
      <c r="E204" s="22"/>
    </row>
    <row r="205" spans="1:5" s="21" customFormat="1" ht="12.75">
      <c r="A205" s="24"/>
      <c r="E205" s="22"/>
    </row>
    <row r="207" s="21" customFormat="1" ht="12.75">
      <c r="E207" s="22"/>
    </row>
    <row r="208" s="21" customFormat="1" ht="12.75">
      <c r="E208" s="22"/>
    </row>
    <row r="209" s="21" customFormat="1" ht="12.75">
      <c r="E209" s="22"/>
    </row>
    <row r="210" s="21" customFormat="1" ht="12.75">
      <c r="E210" s="22"/>
    </row>
    <row r="211" s="21" customFormat="1" ht="12.75">
      <c r="E211" s="22"/>
    </row>
    <row r="212" s="21" customFormat="1" ht="12.75">
      <c r="E212" s="22"/>
    </row>
    <row r="213" s="21" customFormat="1" ht="12.75">
      <c r="E213" s="22"/>
    </row>
    <row r="214" s="21" customFormat="1" ht="12.75">
      <c r="E214" s="22"/>
    </row>
    <row r="215" s="21" customFormat="1" ht="12.75">
      <c r="E215" s="22"/>
    </row>
    <row r="216" s="21" customFormat="1" ht="12.75">
      <c r="E216" s="22"/>
    </row>
    <row r="217" s="21" customFormat="1" ht="12.75">
      <c r="E217" s="22"/>
    </row>
    <row r="218" s="21" customFormat="1" ht="12.75">
      <c r="E218" s="22"/>
    </row>
    <row r="219" s="21" customFormat="1" ht="12.75">
      <c r="E219" s="22"/>
    </row>
    <row r="220" s="21" customFormat="1" ht="12.75">
      <c r="E220" s="22"/>
    </row>
    <row r="221" s="21" customFormat="1" ht="12.75">
      <c r="E221" s="22"/>
    </row>
    <row r="222" s="21" customFormat="1" ht="12.75">
      <c r="E222" s="22"/>
    </row>
    <row r="223" s="21" customFormat="1" ht="12.75">
      <c r="E223" s="22"/>
    </row>
    <row r="224" s="21" customFormat="1" ht="12.75">
      <c r="E224" s="22"/>
    </row>
    <row r="225" s="21" customFormat="1" ht="12.75">
      <c r="E225" s="22"/>
    </row>
    <row r="226" s="21" customFormat="1" ht="12.75">
      <c r="E226" s="22"/>
    </row>
    <row r="227" s="21" customFormat="1" ht="12.75">
      <c r="E227" s="22"/>
    </row>
    <row r="228" s="21" customFormat="1" ht="12.75">
      <c r="E228" s="22"/>
    </row>
    <row r="229" spans="1:5" s="21" customFormat="1" ht="12.75">
      <c r="A229" s="21" t="s">
        <v>114</v>
      </c>
      <c r="E229" s="22"/>
    </row>
  </sheetData>
  <sheetProtection/>
  <mergeCells count="1">
    <mergeCell ref="A1:O1"/>
  </mergeCells>
  <printOptions/>
  <pageMargins left="0.7" right="0.7" top="0.28" bottom="0.75" header="0.12" footer="0.3"/>
  <pageSetup horizontalDpi="600" verticalDpi="600" orientation="portrait" scale="65" r:id="rId1"/>
  <headerFooter>
    <oddFooter>&amp;C&amp;"Arial,Bold"&amp;10Page &amp;P of &amp;N</oddFooter>
  </headerFooter>
  <rowBreaks count="5" manualBreakCount="5">
    <brk id="43" max="255" man="1"/>
    <brk id="88" max="255" man="1"/>
    <brk id="121" max="255" man="1"/>
    <brk id="158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50" customWidth="1"/>
    <col min="2" max="2" width="12.140625" style="50" customWidth="1"/>
    <col min="3" max="3" width="9.140625" style="50" customWidth="1"/>
    <col min="4" max="4" width="10.421875" style="50" customWidth="1"/>
    <col min="5" max="5" width="13.421875" style="50" customWidth="1"/>
    <col min="6" max="6" width="12.140625" style="50" customWidth="1"/>
    <col min="7" max="7" width="10.8515625" style="50" bestFit="1" customWidth="1"/>
    <col min="8" max="9" width="11.8515625" style="50" bestFit="1" customWidth="1"/>
    <col min="10" max="10" width="9.8515625" style="50" bestFit="1" customWidth="1"/>
    <col min="11" max="12" width="11.8515625" style="50" bestFit="1" customWidth="1"/>
    <col min="13" max="16384" width="9.140625" style="50" customWidth="1"/>
  </cols>
  <sheetData>
    <row r="1" spans="3:12" ht="15" customHeight="1">
      <c r="C1" s="51" t="s">
        <v>127</v>
      </c>
      <c r="D1" s="52">
        <f>Analysis!C51</f>
        <v>80000</v>
      </c>
      <c r="F1" s="53" t="s">
        <v>137</v>
      </c>
      <c r="G1" s="54">
        <f>D2/periods_per_year</f>
        <v>0.008333333333333333</v>
      </c>
      <c r="I1" s="55" t="s">
        <v>138</v>
      </c>
      <c r="J1" s="55" t="s">
        <v>139</v>
      </c>
      <c r="K1" s="56" t="s">
        <v>140</v>
      </c>
      <c r="L1" s="56" t="s">
        <v>141</v>
      </c>
    </row>
    <row r="2" spans="3:12" ht="15" customHeight="1">
      <c r="C2" s="51" t="s">
        <v>142</v>
      </c>
      <c r="D2" s="57">
        <f>Analysis!H49</f>
        <v>0.1</v>
      </c>
      <c r="I2" s="58" t="s">
        <v>143</v>
      </c>
      <c r="J2" s="59">
        <f>ROUND(-PMT(D2/1,term*1,loan_amount),2)</f>
        <v>8813.45</v>
      </c>
      <c r="K2" s="59">
        <f>J2*1*term</f>
        <v>220336.25000000003</v>
      </c>
      <c r="L2" s="59">
        <f aca="true" t="shared" si="0" ref="L2:L9">K2-loan_amount</f>
        <v>140336.25000000003</v>
      </c>
    </row>
    <row r="3" spans="3:12" ht="15" customHeight="1">
      <c r="C3" s="51" t="s">
        <v>132</v>
      </c>
      <c r="D3" s="60">
        <f>Analysis!H50</f>
        <v>25</v>
      </c>
      <c r="I3" s="58" t="s">
        <v>144</v>
      </c>
      <c r="J3" s="59">
        <f>ROUND(-PMT(D2/2,term*2,loan_amount),2)</f>
        <v>4382.14</v>
      </c>
      <c r="K3" s="59">
        <f>J3*2*term</f>
        <v>219107.00000000003</v>
      </c>
      <c r="L3" s="59">
        <f t="shared" si="0"/>
        <v>139107.00000000003</v>
      </c>
    </row>
    <row r="4" spans="9:12" ht="15" customHeight="1">
      <c r="I4" s="58" t="s">
        <v>145</v>
      </c>
      <c r="J4" s="59">
        <f>ROUND(-PMT(D2/4,term*4,loan_amount),2)</f>
        <v>2184.95</v>
      </c>
      <c r="K4" s="59">
        <f>J4*4*term</f>
        <v>218494.99999999997</v>
      </c>
      <c r="L4" s="59">
        <f t="shared" si="0"/>
        <v>138494.99999999997</v>
      </c>
    </row>
    <row r="5" spans="3:12" ht="15" customHeight="1">
      <c r="C5" s="51" t="s">
        <v>146</v>
      </c>
      <c r="D5" s="61" t="s">
        <v>147</v>
      </c>
      <c r="I5" s="58" t="s">
        <v>148</v>
      </c>
      <c r="J5" s="59">
        <f>ROUND(-PMT(D2/6,term*6,loan_amount),2)</f>
        <v>1455.28</v>
      </c>
      <c r="K5" s="59">
        <f>J5*6*term</f>
        <v>218292</v>
      </c>
      <c r="L5" s="59">
        <f t="shared" si="0"/>
        <v>138292</v>
      </c>
    </row>
    <row r="6" spans="9:12" ht="12.75">
      <c r="I6" s="58" t="s">
        <v>147</v>
      </c>
      <c r="J6" s="59">
        <f>ROUND(-PMT(D2/12,term*12,loan_amount),2)</f>
        <v>726.96</v>
      </c>
      <c r="K6" s="59">
        <f>J6*12*term</f>
        <v>218088</v>
      </c>
      <c r="L6" s="59">
        <f t="shared" si="0"/>
        <v>138088</v>
      </c>
    </row>
    <row r="7" spans="3:12" ht="15.75">
      <c r="C7" s="62" t="s">
        <v>181</v>
      </c>
      <c r="D7" s="48">
        <f>ROUND(-PMT(rate,nper,loan_amount),2)</f>
        <v>726.96</v>
      </c>
      <c r="I7" s="58" t="s">
        <v>149</v>
      </c>
      <c r="J7" s="59">
        <f>ROUND(-PMT(D2/24,term*24,loan_amount),2)</f>
        <v>363.31</v>
      </c>
      <c r="K7" s="59">
        <f>J7*24*term</f>
        <v>217986</v>
      </c>
      <c r="L7" s="59">
        <f t="shared" si="0"/>
        <v>137986</v>
      </c>
    </row>
    <row r="8" spans="9:12" ht="12.75">
      <c r="I8" s="58" t="s">
        <v>150</v>
      </c>
      <c r="J8" s="59">
        <f>ROUND(-PMT($D$2/26,term*26,loan_amount),2)</f>
        <v>335.35</v>
      </c>
      <c r="K8" s="59">
        <f>J8*26*term</f>
        <v>217977.5</v>
      </c>
      <c r="L8" s="59">
        <f t="shared" si="0"/>
        <v>137977.5</v>
      </c>
    </row>
    <row r="9" spans="9:12" ht="12.75">
      <c r="I9" s="58" t="s">
        <v>151</v>
      </c>
      <c r="J9" s="59">
        <f>ROUND(-PMT($D$2/52,term*52,loan_amount),2)</f>
        <v>167.64</v>
      </c>
      <c r="K9" s="59">
        <f>J9*52*term</f>
        <v>217931.99999999997</v>
      </c>
      <c r="L9" s="59">
        <f t="shared" si="0"/>
        <v>137931.99999999997</v>
      </c>
    </row>
    <row r="10" spans="1:5" ht="15.75">
      <c r="A10" s="70" t="s">
        <v>152</v>
      </c>
      <c r="B10" s="70"/>
      <c r="C10" s="70"/>
      <c r="D10" s="70"/>
      <c r="E10" s="70"/>
    </row>
    <row r="11" spans="1:5" ht="26.25" thickBot="1">
      <c r="A11" s="63" t="s">
        <v>153</v>
      </c>
      <c r="B11" s="64" t="s">
        <v>154</v>
      </c>
      <c r="C11" s="64" t="s">
        <v>141</v>
      </c>
      <c r="D11" s="64" t="s">
        <v>155</v>
      </c>
      <c r="E11" s="64" t="s">
        <v>156</v>
      </c>
    </row>
    <row r="12" spans="1:6" ht="12.75">
      <c r="A12" s="65"/>
      <c r="B12" s="65"/>
      <c r="C12" s="65"/>
      <c r="D12" s="65"/>
      <c r="E12" s="66">
        <f>loan_amount</f>
        <v>80000</v>
      </c>
      <c r="F12" s="67"/>
    </row>
    <row r="13" spans="1:5" ht="12.75">
      <c r="A13" s="65">
        <f aca="true" t="shared" si="1" ref="A13:A76">IF(A12&gt;=nper,"",A12+1)</f>
        <v>1</v>
      </c>
      <c r="B13" s="68">
        <f>IF(A13="","",IF(OR(A13=nper,payment&gt;ROUND((1+rate)*E12,2)),ROUND((1+rate)*E12,2),payment))</f>
        <v>726.96</v>
      </c>
      <c r="C13" s="68">
        <f aca="true" t="shared" si="2" ref="C13:C76">IF(A13="","",ROUND(rate*E12,2))</f>
        <v>666.67</v>
      </c>
      <c r="D13" s="68">
        <f aca="true" t="shared" si="3" ref="D13:D76">IF(A13="","",B13-C13)</f>
        <v>60.29000000000008</v>
      </c>
      <c r="E13" s="68">
        <f aca="true" t="shared" si="4" ref="E13:E76">IF(A13="","",E12-D13)</f>
        <v>79939.71</v>
      </c>
    </row>
    <row r="14" spans="1:5" ht="12.75">
      <c r="A14" s="65">
        <f t="shared" si="1"/>
        <v>2</v>
      </c>
      <c r="B14" s="68">
        <f>IF(A14="","",IF(OR(A14=nper,payment&gt;ROUND((1+rate)*E13,2)),ROUND((1+rate)*E13,2),payment))</f>
        <v>726.96</v>
      </c>
      <c r="C14" s="68">
        <f t="shared" si="2"/>
        <v>666.16</v>
      </c>
      <c r="D14" s="68">
        <f t="shared" si="3"/>
        <v>60.80000000000007</v>
      </c>
      <c r="E14" s="68">
        <f t="shared" si="4"/>
        <v>79878.91</v>
      </c>
    </row>
    <row r="15" spans="1:5" ht="12.75">
      <c r="A15" s="65">
        <f t="shared" si="1"/>
        <v>3</v>
      </c>
      <c r="B15" s="68">
        <f>IF(A15="","",IF(OR(A15=nper,payment&gt;ROUND((1+rate)*E14,2)),ROUND((1+rate)*E14,2),payment))</f>
        <v>726.96</v>
      </c>
      <c r="C15" s="68">
        <f t="shared" si="2"/>
        <v>665.66</v>
      </c>
      <c r="D15" s="68">
        <f t="shared" si="3"/>
        <v>61.30000000000007</v>
      </c>
      <c r="E15" s="68">
        <f t="shared" si="4"/>
        <v>79817.61</v>
      </c>
    </row>
    <row r="16" spans="1:5" ht="12.75">
      <c r="A16" s="65">
        <f t="shared" si="1"/>
        <v>4</v>
      </c>
      <c r="B16" s="68">
        <f>IF(A16="","",IF(OR(A16=nper,payment&gt;ROUND((1+rate)*E15,2)),ROUND((1+rate)*E15,2),payment))</f>
        <v>726.96</v>
      </c>
      <c r="C16" s="68">
        <f t="shared" si="2"/>
        <v>665.15</v>
      </c>
      <c r="D16" s="68">
        <f t="shared" si="3"/>
        <v>61.81000000000006</v>
      </c>
      <c r="E16" s="68">
        <f t="shared" si="4"/>
        <v>79755.8</v>
      </c>
    </row>
    <row r="17" spans="1:5" ht="12.75">
      <c r="A17" s="65">
        <f t="shared" si="1"/>
        <v>5</v>
      </c>
      <c r="B17" s="68">
        <f>IF(A17="","",IF(OR(A17=nper,payment&gt;ROUND((1+rate)*E16,2)),ROUND((1+rate)*E16,2),payment))</f>
        <v>726.96</v>
      </c>
      <c r="C17" s="68">
        <f t="shared" si="2"/>
        <v>664.63</v>
      </c>
      <c r="D17" s="68">
        <f t="shared" si="3"/>
        <v>62.33000000000004</v>
      </c>
      <c r="E17" s="68">
        <f t="shared" si="4"/>
        <v>79693.47</v>
      </c>
    </row>
    <row r="18" spans="1:5" ht="12.75">
      <c r="A18" s="65">
        <f t="shared" si="1"/>
        <v>6</v>
      </c>
      <c r="B18" s="68">
        <f>IF(A18="","",IF(OR(A18=nper,payment&gt;ROUND((1+rate)*E17,2)),ROUND((1+rate)*E17,2),payment))</f>
        <v>726.96</v>
      </c>
      <c r="C18" s="68">
        <f t="shared" si="2"/>
        <v>664.11</v>
      </c>
      <c r="D18" s="68">
        <f t="shared" si="3"/>
        <v>62.85000000000002</v>
      </c>
      <c r="E18" s="68">
        <f t="shared" si="4"/>
        <v>79630.62</v>
      </c>
    </row>
    <row r="19" spans="1:5" ht="12.75">
      <c r="A19" s="65">
        <f t="shared" si="1"/>
        <v>7</v>
      </c>
      <c r="B19" s="68">
        <f>IF(A19="","",IF(OR(A19=nper,payment&gt;ROUND((1+rate)*E18,2)),ROUND((1+rate)*E18,2),payment))</f>
        <v>726.96</v>
      </c>
      <c r="C19" s="68">
        <f t="shared" si="2"/>
        <v>663.59</v>
      </c>
      <c r="D19" s="68">
        <f t="shared" si="3"/>
        <v>63.370000000000005</v>
      </c>
      <c r="E19" s="68">
        <f t="shared" si="4"/>
        <v>79567.25</v>
      </c>
    </row>
    <row r="20" spans="1:5" ht="12.75">
      <c r="A20" s="65">
        <f t="shared" si="1"/>
        <v>8</v>
      </c>
      <c r="B20" s="68">
        <f>IF(A20="","",IF(OR(A20=nper,payment&gt;ROUND((1+rate)*E19,2)),ROUND((1+rate)*E19,2),payment))</f>
        <v>726.96</v>
      </c>
      <c r="C20" s="68">
        <f t="shared" si="2"/>
        <v>663.06</v>
      </c>
      <c r="D20" s="68">
        <f t="shared" si="3"/>
        <v>63.90000000000009</v>
      </c>
      <c r="E20" s="68">
        <f t="shared" si="4"/>
        <v>79503.35</v>
      </c>
    </row>
    <row r="21" spans="1:5" ht="12.75">
      <c r="A21" s="65">
        <f t="shared" si="1"/>
        <v>9</v>
      </c>
      <c r="B21" s="68">
        <f>IF(A21="","",IF(OR(A21=nper,payment&gt;ROUND((1+rate)*E20,2)),ROUND((1+rate)*E20,2),payment))</f>
        <v>726.96</v>
      </c>
      <c r="C21" s="68">
        <f t="shared" si="2"/>
        <v>662.53</v>
      </c>
      <c r="D21" s="68">
        <f t="shared" si="3"/>
        <v>64.43000000000006</v>
      </c>
      <c r="E21" s="68">
        <f t="shared" si="4"/>
        <v>79438.92000000001</v>
      </c>
    </row>
    <row r="22" spans="1:5" ht="12.75">
      <c r="A22" s="65">
        <f t="shared" si="1"/>
        <v>10</v>
      </c>
      <c r="B22" s="68">
        <f>IF(A22="","",IF(OR(A22=nper,payment&gt;ROUND((1+rate)*E21,2)),ROUND((1+rate)*E21,2),payment))</f>
        <v>726.96</v>
      </c>
      <c r="C22" s="68">
        <f t="shared" si="2"/>
        <v>661.99</v>
      </c>
      <c r="D22" s="68">
        <f t="shared" si="3"/>
        <v>64.97000000000003</v>
      </c>
      <c r="E22" s="68">
        <f t="shared" si="4"/>
        <v>79373.95000000001</v>
      </c>
    </row>
    <row r="23" spans="1:5" ht="12.75">
      <c r="A23" s="65">
        <f t="shared" si="1"/>
        <v>11</v>
      </c>
      <c r="B23" s="68">
        <f>IF(A23="","",IF(OR(A23=nper,payment&gt;ROUND((1+rate)*E22,2)),ROUND((1+rate)*E22,2),payment))</f>
        <v>726.96</v>
      </c>
      <c r="C23" s="68">
        <f t="shared" si="2"/>
        <v>661.45</v>
      </c>
      <c r="D23" s="68">
        <f t="shared" si="3"/>
        <v>65.50999999999999</v>
      </c>
      <c r="E23" s="68">
        <f t="shared" si="4"/>
        <v>79308.44000000002</v>
      </c>
    </row>
    <row r="24" spans="1:5" ht="12.75">
      <c r="A24" s="65">
        <f t="shared" si="1"/>
        <v>12</v>
      </c>
      <c r="B24" s="68">
        <f>IF(A24="","",IF(OR(A24=nper,payment&gt;ROUND((1+rate)*E23,2)),ROUND((1+rate)*E23,2),payment))</f>
        <v>726.96</v>
      </c>
      <c r="C24" s="68">
        <f t="shared" si="2"/>
        <v>660.9</v>
      </c>
      <c r="D24" s="68">
        <f t="shared" si="3"/>
        <v>66.06000000000006</v>
      </c>
      <c r="E24" s="68">
        <f t="shared" si="4"/>
        <v>79242.38000000002</v>
      </c>
    </row>
    <row r="25" spans="1:5" ht="12.75">
      <c r="A25" s="65">
        <f t="shared" si="1"/>
        <v>13</v>
      </c>
      <c r="B25" s="68">
        <f>IF(A25="","",IF(OR(A25=nper,payment&gt;ROUND((1+rate)*E24,2)),ROUND((1+rate)*E24,2),payment))</f>
        <v>726.96</v>
      </c>
      <c r="C25" s="68">
        <f t="shared" si="2"/>
        <v>660.35</v>
      </c>
      <c r="D25" s="68">
        <f t="shared" si="3"/>
        <v>66.61000000000001</v>
      </c>
      <c r="E25" s="68">
        <f t="shared" si="4"/>
        <v>79175.77000000002</v>
      </c>
    </row>
    <row r="26" spans="1:5" ht="12.75">
      <c r="A26" s="65">
        <f t="shared" si="1"/>
        <v>14</v>
      </c>
      <c r="B26" s="68">
        <f>IF(A26="","",IF(OR(A26=nper,payment&gt;ROUND((1+rate)*E25,2)),ROUND((1+rate)*E25,2),payment))</f>
        <v>726.96</v>
      </c>
      <c r="C26" s="68">
        <f t="shared" si="2"/>
        <v>659.8</v>
      </c>
      <c r="D26" s="68">
        <f t="shared" si="3"/>
        <v>67.16000000000008</v>
      </c>
      <c r="E26" s="68">
        <f t="shared" si="4"/>
        <v>79108.61000000002</v>
      </c>
    </row>
    <row r="27" spans="1:5" ht="12.75">
      <c r="A27" s="65">
        <f t="shared" si="1"/>
        <v>15</v>
      </c>
      <c r="B27" s="68">
        <f>IF(A27="","",IF(OR(A27=nper,payment&gt;ROUND((1+rate)*E26,2)),ROUND((1+rate)*E26,2),payment))</f>
        <v>726.96</v>
      </c>
      <c r="C27" s="68">
        <f t="shared" si="2"/>
        <v>659.24</v>
      </c>
      <c r="D27" s="68">
        <f t="shared" si="3"/>
        <v>67.72000000000003</v>
      </c>
      <c r="E27" s="68">
        <f t="shared" si="4"/>
        <v>79040.89000000001</v>
      </c>
    </row>
    <row r="28" spans="1:5" ht="12.75">
      <c r="A28" s="65">
        <f t="shared" si="1"/>
        <v>16</v>
      </c>
      <c r="B28" s="68">
        <f>IF(A28="","",IF(OR(A28=nper,payment&gt;ROUND((1+rate)*E27,2)),ROUND((1+rate)*E27,2),payment))</f>
        <v>726.96</v>
      </c>
      <c r="C28" s="68">
        <f t="shared" si="2"/>
        <v>658.67</v>
      </c>
      <c r="D28" s="68">
        <f t="shared" si="3"/>
        <v>68.29000000000008</v>
      </c>
      <c r="E28" s="68">
        <f t="shared" si="4"/>
        <v>78972.60000000002</v>
      </c>
    </row>
    <row r="29" spans="1:5" ht="12.75">
      <c r="A29" s="65">
        <f t="shared" si="1"/>
        <v>17</v>
      </c>
      <c r="B29" s="68">
        <f>IF(A29="","",IF(OR(A29=nper,payment&gt;ROUND((1+rate)*E28,2)),ROUND((1+rate)*E28,2),payment))</f>
        <v>726.96</v>
      </c>
      <c r="C29" s="68">
        <f t="shared" si="2"/>
        <v>658.11</v>
      </c>
      <c r="D29" s="68">
        <f t="shared" si="3"/>
        <v>68.85000000000002</v>
      </c>
      <c r="E29" s="68">
        <f t="shared" si="4"/>
        <v>78903.75000000001</v>
      </c>
    </row>
    <row r="30" spans="1:5" ht="12.75">
      <c r="A30" s="65">
        <f t="shared" si="1"/>
        <v>18</v>
      </c>
      <c r="B30" s="68">
        <f>IF(A30="","",IF(OR(A30=nper,payment&gt;ROUND((1+rate)*E29,2)),ROUND((1+rate)*E29,2),payment))</f>
        <v>726.96</v>
      </c>
      <c r="C30" s="68">
        <f t="shared" si="2"/>
        <v>657.53</v>
      </c>
      <c r="D30" s="68">
        <f t="shared" si="3"/>
        <v>69.43000000000006</v>
      </c>
      <c r="E30" s="68">
        <f t="shared" si="4"/>
        <v>78834.32000000002</v>
      </c>
    </row>
    <row r="31" spans="1:5" ht="12.75">
      <c r="A31" s="65">
        <f t="shared" si="1"/>
        <v>19</v>
      </c>
      <c r="B31" s="68">
        <f>IF(A31="","",IF(OR(A31=nper,payment&gt;ROUND((1+rate)*E30,2)),ROUND((1+rate)*E30,2),payment))</f>
        <v>726.96</v>
      </c>
      <c r="C31" s="68">
        <f t="shared" si="2"/>
        <v>656.95</v>
      </c>
      <c r="D31" s="68">
        <f t="shared" si="3"/>
        <v>70.00999999999999</v>
      </c>
      <c r="E31" s="68">
        <f t="shared" si="4"/>
        <v>78764.31000000003</v>
      </c>
    </row>
    <row r="32" spans="1:5" ht="12.75">
      <c r="A32" s="65">
        <f t="shared" si="1"/>
        <v>20</v>
      </c>
      <c r="B32" s="68">
        <f>IF(A32="","",IF(OR(A32=nper,payment&gt;ROUND((1+rate)*E31,2)),ROUND((1+rate)*E31,2),payment))</f>
        <v>726.96</v>
      </c>
      <c r="C32" s="68">
        <f t="shared" si="2"/>
        <v>656.37</v>
      </c>
      <c r="D32" s="68">
        <f t="shared" si="3"/>
        <v>70.59000000000003</v>
      </c>
      <c r="E32" s="68">
        <f t="shared" si="4"/>
        <v>78693.72000000003</v>
      </c>
    </row>
    <row r="33" spans="1:5" ht="12.75">
      <c r="A33" s="65">
        <f t="shared" si="1"/>
        <v>21</v>
      </c>
      <c r="B33" s="68">
        <f>IF(A33="","",IF(OR(A33=nper,payment&gt;ROUND((1+rate)*E32,2)),ROUND((1+rate)*E32,2),payment))</f>
        <v>726.96</v>
      </c>
      <c r="C33" s="68">
        <f t="shared" si="2"/>
        <v>655.78</v>
      </c>
      <c r="D33" s="68">
        <f t="shared" si="3"/>
        <v>71.18000000000006</v>
      </c>
      <c r="E33" s="68">
        <f t="shared" si="4"/>
        <v>78622.54000000004</v>
      </c>
    </row>
    <row r="34" spans="1:5" ht="12.75">
      <c r="A34" s="65">
        <f t="shared" si="1"/>
        <v>22</v>
      </c>
      <c r="B34" s="68">
        <f>IF(A34="","",IF(OR(A34=nper,payment&gt;ROUND((1+rate)*E33,2)),ROUND((1+rate)*E33,2),payment))</f>
        <v>726.96</v>
      </c>
      <c r="C34" s="68">
        <f t="shared" si="2"/>
        <v>655.19</v>
      </c>
      <c r="D34" s="68">
        <f t="shared" si="3"/>
        <v>71.76999999999998</v>
      </c>
      <c r="E34" s="68">
        <f t="shared" si="4"/>
        <v>78550.77000000003</v>
      </c>
    </row>
    <row r="35" spans="1:5" ht="12.75">
      <c r="A35" s="65">
        <f t="shared" si="1"/>
        <v>23</v>
      </c>
      <c r="B35" s="68">
        <f>IF(A35="","",IF(OR(A35=nper,payment&gt;ROUND((1+rate)*E34,2)),ROUND((1+rate)*E34,2),payment))</f>
        <v>726.96</v>
      </c>
      <c r="C35" s="68">
        <f t="shared" si="2"/>
        <v>654.59</v>
      </c>
      <c r="D35" s="68">
        <f t="shared" si="3"/>
        <v>72.37</v>
      </c>
      <c r="E35" s="68">
        <f t="shared" si="4"/>
        <v>78478.40000000004</v>
      </c>
    </row>
    <row r="36" spans="1:5" ht="12.75">
      <c r="A36" s="65">
        <f t="shared" si="1"/>
        <v>24</v>
      </c>
      <c r="B36" s="68">
        <f>IF(A36="","",IF(OR(A36=nper,payment&gt;ROUND((1+rate)*E35,2)),ROUND((1+rate)*E35,2),payment))</f>
        <v>726.96</v>
      </c>
      <c r="C36" s="68">
        <f t="shared" si="2"/>
        <v>653.99</v>
      </c>
      <c r="D36" s="68">
        <f t="shared" si="3"/>
        <v>72.97000000000003</v>
      </c>
      <c r="E36" s="68">
        <f t="shared" si="4"/>
        <v>78405.43000000004</v>
      </c>
    </row>
    <row r="37" spans="1:5" ht="12.75">
      <c r="A37" s="65">
        <f t="shared" si="1"/>
        <v>25</v>
      </c>
      <c r="B37" s="68">
        <f>IF(A37="","",IF(OR(A37=nper,payment&gt;ROUND((1+rate)*E36,2)),ROUND((1+rate)*E36,2),payment))</f>
        <v>726.96</v>
      </c>
      <c r="C37" s="68">
        <f t="shared" si="2"/>
        <v>653.38</v>
      </c>
      <c r="D37" s="68">
        <f t="shared" si="3"/>
        <v>73.58000000000004</v>
      </c>
      <c r="E37" s="68">
        <f t="shared" si="4"/>
        <v>78331.85000000003</v>
      </c>
    </row>
    <row r="38" spans="1:5" ht="12.75">
      <c r="A38" s="65">
        <f t="shared" si="1"/>
        <v>26</v>
      </c>
      <c r="B38" s="68">
        <f>IF(A38="","",IF(OR(A38=nper,payment&gt;ROUND((1+rate)*E37,2)),ROUND((1+rate)*E37,2),payment))</f>
        <v>726.96</v>
      </c>
      <c r="C38" s="68">
        <f t="shared" si="2"/>
        <v>652.77</v>
      </c>
      <c r="D38" s="68">
        <f t="shared" si="3"/>
        <v>74.19000000000005</v>
      </c>
      <c r="E38" s="68">
        <f t="shared" si="4"/>
        <v>78257.66000000003</v>
      </c>
    </row>
    <row r="39" spans="1:5" ht="12.75">
      <c r="A39" s="65">
        <f t="shared" si="1"/>
        <v>27</v>
      </c>
      <c r="B39" s="68">
        <f>IF(A39="","",IF(OR(A39=nper,payment&gt;ROUND((1+rate)*E38,2)),ROUND((1+rate)*E38,2),payment))</f>
        <v>726.96</v>
      </c>
      <c r="C39" s="68">
        <f t="shared" si="2"/>
        <v>652.15</v>
      </c>
      <c r="D39" s="68">
        <f t="shared" si="3"/>
        <v>74.81000000000006</v>
      </c>
      <c r="E39" s="68">
        <f t="shared" si="4"/>
        <v>78182.85000000003</v>
      </c>
    </row>
    <row r="40" spans="1:5" ht="12.75">
      <c r="A40" s="65">
        <f t="shared" si="1"/>
        <v>28</v>
      </c>
      <c r="B40" s="68">
        <f>IF(A40="","",IF(OR(A40=nper,payment&gt;ROUND((1+rate)*E39,2)),ROUND((1+rate)*E39,2),payment))</f>
        <v>726.96</v>
      </c>
      <c r="C40" s="68">
        <f t="shared" si="2"/>
        <v>651.52</v>
      </c>
      <c r="D40" s="68">
        <f t="shared" si="3"/>
        <v>75.44000000000005</v>
      </c>
      <c r="E40" s="68">
        <f t="shared" si="4"/>
        <v>78107.41000000003</v>
      </c>
    </row>
    <row r="41" spans="1:5" ht="12.75">
      <c r="A41" s="65">
        <f t="shared" si="1"/>
        <v>29</v>
      </c>
      <c r="B41" s="68">
        <f>IF(A41="","",IF(OR(A41=nper,payment&gt;ROUND((1+rate)*E40,2)),ROUND((1+rate)*E40,2),payment))</f>
        <v>726.96</v>
      </c>
      <c r="C41" s="68">
        <f t="shared" si="2"/>
        <v>650.9</v>
      </c>
      <c r="D41" s="68">
        <f t="shared" si="3"/>
        <v>76.06000000000006</v>
      </c>
      <c r="E41" s="68">
        <f t="shared" si="4"/>
        <v>78031.35000000003</v>
      </c>
    </row>
    <row r="42" spans="1:5" ht="12.75">
      <c r="A42" s="65">
        <f t="shared" si="1"/>
        <v>30</v>
      </c>
      <c r="B42" s="68">
        <f>IF(A42="","",IF(OR(A42=nper,payment&gt;ROUND((1+rate)*E41,2)),ROUND((1+rate)*E41,2),payment))</f>
        <v>726.96</v>
      </c>
      <c r="C42" s="68">
        <f t="shared" si="2"/>
        <v>650.26</v>
      </c>
      <c r="D42" s="68">
        <f t="shared" si="3"/>
        <v>76.70000000000005</v>
      </c>
      <c r="E42" s="68">
        <f t="shared" si="4"/>
        <v>77954.65000000004</v>
      </c>
    </row>
    <row r="43" spans="1:5" ht="12.75">
      <c r="A43" s="65">
        <f t="shared" si="1"/>
        <v>31</v>
      </c>
      <c r="B43" s="68">
        <f>IF(A43="","",IF(OR(A43=nper,payment&gt;ROUND((1+rate)*E42,2)),ROUND((1+rate)*E42,2),payment))</f>
        <v>726.96</v>
      </c>
      <c r="C43" s="68">
        <f t="shared" si="2"/>
        <v>649.62</v>
      </c>
      <c r="D43" s="68">
        <f t="shared" si="3"/>
        <v>77.34000000000003</v>
      </c>
      <c r="E43" s="68">
        <f t="shared" si="4"/>
        <v>77877.31000000004</v>
      </c>
    </row>
    <row r="44" spans="1:5" ht="12.75">
      <c r="A44" s="65">
        <f t="shared" si="1"/>
        <v>32</v>
      </c>
      <c r="B44" s="68">
        <f>IF(A44="","",IF(OR(A44=nper,payment&gt;ROUND((1+rate)*E43,2)),ROUND((1+rate)*E43,2),payment))</f>
        <v>726.96</v>
      </c>
      <c r="C44" s="68">
        <f t="shared" si="2"/>
        <v>648.98</v>
      </c>
      <c r="D44" s="68">
        <f t="shared" si="3"/>
        <v>77.98000000000002</v>
      </c>
      <c r="E44" s="68">
        <f t="shared" si="4"/>
        <v>77799.33000000005</v>
      </c>
    </row>
    <row r="45" spans="1:5" ht="12.75">
      <c r="A45" s="65">
        <f t="shared" si="1"/>
        <v>33</v>
      </c>
      <c r="B45" s="68">
        <f>IF(A45="","",IF(OR(A45=nper,payment&gt;ROUND((1+rate)*E44,2)),ROUND((1+rate)*E44,2),payment))</f>
        <v>726.96</v>
      </c>
      <c r="C45" s="68">
        <f t="shared" si="2"/>
        <v>648.33</v>
      </c>
      <c r="D45" s="68">
        <f t="shared" si="3"/>
        <v>78.63</v>
      </c>
      <c r="E45" s="68">
        <f t="shared" si="4"/>
        <v>77720.70000000004</v>
      </c>
    </row>
    <row r="46" spans="1:5" ht="12.75">
      <c r="A46" s="65">
        <f t="shared" si="1"/>
        <v>34</v>
      </c>
      <c r="B46" s="68">
        <f>IF(A46="","",IF(OR(A46=nper,payment&gt;ROUND((1+rate)*E45,2)),ROUND((1+rate)*E45,2),payment))</f>
        <v>726.96</v>
      </c>
      <c r="C46" s="68">
        <f t="shared" si="2"/>
        <v>647.67</v>
      </c>
      <c r="D46" s="68">
        <f t="shared" si="3"/>
        <v>79.29000000000008</v>
      </c>
      <c r="E46" s="68">
        <f t="shared" si="4"/>
        <v>77641.41000000005</v>
      </c>
    </row>
    <row r="47" spans="1:5" ht="12.75">
      <c r="A47" s="65">
        <f t="shared" si="1"/>
        <v>35</v>
      </c>
      <c r="B47" s="68">
        <f>IF(A47="","",IF(OR(A47=nper,payment&gt;ROUND((1+rate)*E46,2)),ROUND((1+rate)*E46,2),payment))</f>
        <v>726.96</v>
      </c>
      <c r="C47" s="68">
        <f t="shared" si="2"/>
        <v>647.01</v>
      </c>
      <c r="D47" s="68">
        <f t="shared" si="3"/>
        <v>79.95000000000005</v>
      </c>
      <c r="E47" s="68">
        <f t="shared" si="4"/>
        <v>77561.46000000005</v>
      </c>
    </row>
    <row r="48" spans="1:5" ht="12.75">
      <c r="A48" s="65">
        <f t="shared" si="1"/>
        <v>36</v>
      </c>
      <c r="B48" s="68">
        <f>IF(A48="","",IF(OR(A48=nper,payment&gt;ROUND((1+rate)*E47,2)),ROUND((1+rate)*E47,2),payment))</f>
        <v>726.96</v>
      </c>
      <c r="C48" s="68">
        <f t="shared" si="2"/>
        <v>646.35</v>
      </c>
      <c r="D48" s="68">
        <f t="shared" si="3"/>
        <v>80.61000000000001</v>
      </c>
      <c r="E48" s="68">
        <f t="shared" si="4"/>
        <v>77480.85000000005</v>
      </c>
    </row>
    <row r="49" spans="1:5" ht="12.75">
      <c r="A49" s="65">
        <f t="shared" si="1"/>
        <v>37</v>
      </c>
      <c r="B49" s="68">
        <f>IF(A49="","",IF(OR(A49=nper,payment&gt;ROUND((1+rate)*E48,2)),ROUND((1+rate)*E48,2),payment))</f>
        <v>726.96</v>
      </c>
      <c r="C49" s="68">
        <f t="shared" si="2"/>
        <v>645.67</v>
      </c>
      <c r="D49" s="68">
        <f t="shared" si="3"/>
        <v>81.29000000000008</v>
      </c>
      <c r="E49" s="68">
        <f t="shared" si="4"/>
        <v>77399.56000000006</v>
      </c>
    </row>
    <row r="50" spans="1:5" ht="12.75">
      <c r="A50" s="65">
        <f t="shared" si="1"/>
        <v>38</v>
      </c>
      <c r="B50" s="68">
        <f>IF(A50="","",IF(OR(A50=nper,payment&gt;ROUND((1+rate)*E49,2)),ROUND((1+rate)*E49,2),payment))</f>
        <v>726.96</v>
      </c>
      <c r="C50" s="68">
        <f t="shared" si="2"/>
        <v>645</v>
      </c>
      <c r="D50" s="68">
        <f t="shared" si="3"/>
        <v>81.96000000000004</v>
      </c>
      <c r="E50" s="68">
        <f t="shared" si="4"/>
        <v>77317.60000000005</v>
      </c>
    </row>
    <row r="51" spans="1:5" ht="12.75">
      <c r="A51" s="65">
        <f t="shared" si="1"/>
        <v>39</v>
      </c>
      <c r="B51" s="68">
        <f>IF(A51="","",IF(OR(A51=nper,payment&gt;ROUND((1+rate)*E50,2)),ROUND((1+rate)*E50,2),payment))</f>
        <v>726.96</v>
      </c>
      <c r="C51" s="68">
        <f t="shared" si="2"/>
        <v>644.31</v>
      </c>
      <c r="D51" s="68">
        <f t="shared" si="3"/>
        <v>82.65000000000009</v>
      </c>
      <c r="E51" s="68">
        <f t="shared" si="4"/>
        <v>77234.95000000006</v>
      </c>
    </row>
    <row r="52" spans="1:5" ht="12.75">
      <c r="A52" s="65">
        <f t="shared" si="1"/>
        <v>40</v>
      </c>
      <c r="B52" s="68">
        <f>IF(A52="","",IF(OR(A52=nper,payment&gt;ROUND((1+rate)*E51,2)),ROUND((1+rate)*E51,2),payment))</f>
        <v>726.96</v>
      </c>
      <c r="C52" s="68">
        <f t="shared" si="2"/>
        <v>643.62</v>
      </c>
      <c r="D52" s="68">
        <f t="shared" si="3"/>
        <v>83.34000000000003</v>
      </c>
      <c r="E52" s="68">
        <f t="shared" si="4"/>
        <v>77151.61000000006</v>
      </c>
    </row>
    <row r="53" spans="1:5" ht="12.75">
      <c r="A53" s="65">
        <f t="shared" si="1"/>
        <v>41</v>
      </c>
      <c r="B53" s="68">
        <f>IF(A53="","",IF(OR(A53=nper,payment&gt;ROUND((1+rate)*E52,2)),ROUND((1+rate)*E52,2),payment))</f>
        <v>726.96</v>
      </c>
      <c r="C53" s="68">
        <f t="shared" si="2"/>
        <v>642.93</v>
      </c>
      <c r="D53" s="68">
        <f t="shared" si="3"/>
        <v>84.03000000000009</v>
      </c>
      <c r="E53" s="68">
        <f t="shared" si="4"/>
        <v>77067.58000000006</v>
      </c>
    </row>
    <row r="54" spans="1:5" ht="12.75">
      <c r="A54" s="65">
        <f t="shared" si="1"/>
        <v>42</v>
      </c>
      <c r="B54" s="68">
        <f>IF(A54="","",IF(OR(A54=nper,payment&gt;ROUND((1+rate)*E53,2)),ROUND((1+rate)*E53,2),payment))</f>
        <v>726.96</v>
      </c>
      <c r="C54" s="68">
        <f t="shared" si="2"/>
        <v>642.23</v>
      </c>
      <c r="D54" s="68">
        <f t="shared" si="3"/>
        <v>84.73000000000002</v>
      </c>
      <c r="E54" s="68">
        <f t="shared" si="4"/>
        <v>76982.85000000006</v>
      </c>
    </row>
    <row r="55" spans="1:5" ht="12.75">
      <c r="A55" s="65">
        <f t="shared" si="1"/>
        <v>43</v>
      </c>
      <c r="B55" s="68">
        <f>IF(A55="","",IF(OR(A55=nper,payment&gt;ROUND((1+rate)*E54,2)),ROUND((1+rate)*E54,2),payment))</f>
        <v>726.96</v>
      </c>
      <c r="C55" s="68">
        <f t="shared" si="2"/>
        <v>641.52</v>
      </c>
      <c r="D55" s="68">
        <f t="shared" si="3"/>
        <v>85.44000000000005</v>
      </c>
      <c r="E55" s="68">
        <f t="shared" si="4"/>
        <v>76897.41000000006</v>
      </c>
    </row>
    <row r="56" spans="1:5" ht="12.75">
      <c r="A56" s="65">
        <f t="shared" si="1"/>
        <v>44</v>
      </c>
      <c r="B56" s="68">
        <f>IF(A56="","",IF(OR(A56=nper,payment&gt;ROUND((1+rate)*E55,2)),ROUND((1+rate)*E55,2),payment))</f>
        <v>726.96</v>
      </c>
      <c r="C56" s="68">
        <f t="shared" si="2"/>
        <v>640.81</v>
      </c>
      <c r="D56" s="68">
        <f t="shared" si="3"/>
        <v>86.15000000000009</v>
      </c>
      <c r="E56" s="68">
        <f t="shared" si="4"/>
        <v>76811.26000000007</v>
      </c>
    </row>
    <row r="57" spans="1:5" ht="12.75">
      <c r="A57" s="65">
        <f t="shared" si="1"/>
        <v>45</v>
      </c>
      <c r="B57" s="68">
        <f>IF(A57="","",IF(OR(A57=nper,payment&gt;ROUND((1+rate)*E56,2)),ROUND((1+rate)*E56,2),payment))</f>
        <v>726.96</v>
      </c>
      <c r="C57" s="68">
        <f t="shared" si="2"/>
        <v>640.09</v>
      </c>
      <c r="D57" s="68">
        <f t="shared" si="3"/>
        <v>86.87</v>
      </c>
      <c r="E57" s="68">
        <f t="shared" si="4"/>
        <v>76724.39000000007</v>
      </c>
    </row>
    <row r="58" spans="1:5" ht="12.75">
      <c r="A58" s="65">
        <f t="shared" si="1"/>
        <v>46</v>
      </c>
      <c r="B58" s="68">
        <f>IF(A58="","",IF(OR(A58=nper,payment&gt;ROUND((1+rate)*E57,2)),ROUND((1+rate)*E57,2),payment))</f>
        <v>726.96</v>
      </c>
      <c r="C58" s="68">
        <f t="shared" si="2"/>
        <v>639.37</v>
      </c>
      <c r="D58" s="68">
        <f t="shared" si="3"/>
        <v>87.59000000000003</v>
      </c>
      <c r="E58" s="68">
        <f t="shared" si="4"/>
        <v>76636.80000000008</v>
      </c>
    </row>
    <row r="59" spans="1:5" ht="12.75">
      <c r="A59" s="65">
        <f t="shared" si="1"/>
        <v>47</v>
      </c>
      <c r="B59" s="68">
        <f>IF(A59="","",IF(OR(A59=nper,payment&gt;ROUND((1+rate)*E58,2)),ROUND((1+rate)*E58,2),payment))</f>
        <v>726.96</v>
      </c>
      <c r="C59" s="68">
        <f t="shared" si="2"/>
        <v>638.64</v>
      </c>
      <c r="D59" s="68">
        <f t="shared" si="3"/>
        <v>88.32000000000005</v>
      </c>
      <c r="E59" s="68">
        <f t="shared" si="4"/>
        <v>76548.48000000007</v>
      </c>
    </row>
    <row r="60" spans="1:5" ht="12.75">
      <c r="A60" s="65">
        <f t="shared" si="1"/>
        <v>48</v>
      </c>
      <c r="B60" s="68">
        <f>IF(A60="","",IF(OR(A60=nper,payment&gt;ROUND((1+rate)*E59,2)),ROUND((1+rate)*E59,2),payment))</f>
        <v>726.96</v>
      </c>
      <c r="C60" s="68">
        <f t="shared" si="2"/>
        <v>637.9</v>
      </c>
      <c r="D60" s="68">
        <f t="shared" si="3"/>
        <v>89.06000000000006</v>
      </c>
      <c r="E60" s="68">
        <f t="shared" si="4"/>
        <v>76459.42000000007</v>
      </c>
    </row>
    <row r="61" spans="1:5" ht="12.75">
      <c r="A61" s="65">
        <f t="shared" si="1"/>
        <v>49</v>
      </c>
      <c r="B61" s="68">
        <f>IF(A61="","",IF(OR(A61=nper,payment&gt;ROUND((1+rate)*E60,2)),ROUND((1+rate)*E60,2),payment))</f>
        <v>726.96</v>
      </c>
      <c r="C61" s="68">
        <f t="shared" si="2"/>
        <v>637.16</v>
      </c>
      <c r="D61" s="68">
        <f t="shared" si="3"/>
        <v>89.80000000000007</v>
      </c>
      <c r="E61" s="68">
        <f t="shared" si="4"/>
        <v>76369.62000000007</v>
      </c>
    </row>
    <row r="62" spans="1:5" ht="12.75">
      <c r="A62" s="65">
        <f t="shared" si="1"/>
        <v>50</v>
      </c>
      <c r="B62" s="68">
        <f>IF(A62="","",IF(OR(A62=nper,payment&gt;ROUND((1+rate)*E61,2)),ROUND((1+rate)*E61,2),payment))</f>
        <v>726.96</v>
      </c>
      <c r="C62" s="68">
        <f t="shared" si="2"/>
        <v>636.41</v>
      </c>
      <c r="D62" s="68">
        <f t="shared" si="3"/>
        <v>90.55000000000007</v>
      </c>
      <c r="E62" s="68">
        <f t="shared" si="4"/>
        <v>76279.07000000007</v>
      </c>
    </row>
    <row r="63" spans="1:5" ht="12.75">
      <c r="A63" s="65">
        <f t="shared" si="1"/>
        <v>51</v>
      </c>
      <c r="B63" s="68">
        <f>IF(A63="","",IF(OR(A63=nper,payment&gt;ROUND((1+rate)*E62,2)),ROUND((1+rate)*E62,2),payment))</f>
        <v>726.96</v>
      </c>
      <c r="C63" s="68">
        <f t="shared" si="2"/>
        <v>635.66</v>
      </c>
      <c r="D63" s="68">
        <f t="shared" si="3"/>
        <v>91.30000000000007</v>
      </c>
      <c r="E63" s="68">
        <f t="shared" si="4"/>
        <v>76187.77000000006</v>
      </c>
    </row>
    <row r="64" spans="1:5" ht="12.75">
      <c r="A64" s="65">
        <f t="shared" si="1"/>
        <v>52</v>
      </c>
      <c r="B64" s="68">
        <f>IF(A64="","",IF(OR(A64=nper,payment&gt;ROUND((1+rate)*E63,2)),ROUND((1+rate)*E63,2),payment))</f>
        <v>726.96</v>
      </c>
      <c r="C64" s="68">
        <f t="shared" si="2"/>
        <v>634.9</v>
      </c>
      <c r="D64" s="68">
        <f t="shared" si="3"/>
        <v>92.06000000000006</v>
      </c>
      <c r="E64" s="68">
        <f t="shared" si="4"/>
        <v>76095.71000000006</v>
      </c>
    </row>
    <row r="65" spans="1:5" ht="12.75">
      <c r="A65" s="65">
        <f t="shared" si="1"/>
        <v>53</v>
      </c>
      <c r="B65" s="68">
        <f>IF(A65="","",IF(OR(A65=nper,payment&gt;ROUND((1+rate)*E64,2)),ROUND((1+rate)*E64,2),payment))</f>
        <v>726.96</v>
      </c>
      <c r="C65" s="68">
        <f t="shared" si="2"/>
        <v>634.13</v>
      </c>
      <c r="D65" s="68">
        <f t="shared" si="3"/>
        <v>92.83000000000004</v>
      </c>
      <c r="E65" s="68">
        <f t="shared" si="4"/>
        <v>76002.88000000006</v>
      </c>
    </row>
    <row r="66" spans="1:5" ht="12.75">
      <c r="A66" s="65">
        <f t="shared" si="1"/>
        <v>54</v>
      </c>
      <c r="B66" s="68">
        <f>IF(A66="","",IF(OR(A66=nper,payment&gt;ROUND((1+rate)*E65,2)),ROUND((1+rate)*E65,2),payment))</f>
        <v>726.96</v>
      </c>
      <c r="C66" s="68">
        <f t="shared" si="2"/>
        <v>633.36</v>
      </c>
      <c r="D66" s="68">
        <f t="shared" si="3"/>
        <v>93.60000000000002</v>
      </c>
      <c r="E66" s="68">
        <f t="shared" si="4"/>
        <v>75909.28000000006</v>
      </c>
    </row>
    <row r="67" spans="1:5" ht="12.75">
      <c r="A67" s="65">
        <f t="shared" si="1"/>
        <v>55</v>
      </c>
      <c r="B67" s="68">
        <f>IF(A67="","",IF(OR(A67=nper,payment&gt;ROUND((1+rate)*E66,2)),ROUND((1+rate)*E66,2),payment))</f>
        <v>726.96</v>
      </c>
      <c r="C67" s="68">
        <f t="shared" si="2"/>
        <v>632.58</v>
      </c>
      <c r="D67" s="68">
        <f t="shared" si="3"/>
        <v>94.38</v>
      </c>
      <c r="E67" s="68">
        <f t="shared" si="4"/>
        <v>75814.90000000005</v>
      </c>
    </row>
    <row r="68" spans="1:5" ht="12.75">
      <c r="A68" s="65">
        <f t="shared" si="1"/>
        <v>56</v>
      </c>
      <c r="B68" s="68">
        <f>IF(A68="","",IF(OR(A68=nper,payment&gt;ROUND((1+rate)*E67,2)),ROUND((1+rate)*E67,2),payment))</f>
        <v>726.96</v>
      </c>
      <c r="C68" s="68">
        <f t="shared" si="2"/>
        <v>631.79</v>
      </c>
      <c r="D68" s="68">
        <f t="shared" si="3"/>
        <v>95.17000000000007</v>
      </c>
      <c r="E68" s="68">
        <f t="shared" si="4"/>
        <v>75719.73000000005</v>
      </c>
    </row>
    <row r="69" spans="1:5" ht="12.75">
      <c r="A69" s="65">
        <f t="shared" si="1"/>
        <v>57</v>
      </c>
      <c r="B69" s="68">
        <f>IF(A69="","",IF(OR(A69=nper,payment&gt;ROUND((1+rate)*E68,2)),ROUND((1+rate)*E68,2),payment))</f>
        <v>726.96</v>
      </c>
      <c r="C69" s="68">
        <f t="shared" si="2"/>
        <v>631</v>
      </c>
      <c r="D69" s="68">
        <f t="shared" si="3"/>
        <v>95.96000000000004</v>
      </c>
      <c r="E69" s="68">
        <f t="shared" si="4"/>
        <v>75623.77000000005</v>
      </c>
    </row>
    <row r="70" spans="1:5" ht="12.75">
      <c r="A70" s="65">
        <f t="shared" si="1"/>
        <v>58</v>
      </c>
      <c r="B70" s="68">
        <f>IF(A70="","",IF(OR(A70=nper,payment&gt;ROUND((1+rate)*E69,2)),ROUND((1+rate)*E69,2),payment))</f>
        <v>726.96</v>
      </c>
      <c r="C70" s="68">
        <f t="shared" si="2"/>
        <v>630.2</v>
      </c>
      <c r="D70" s="68">
        <f t="shared" si="3"/>
        <v>96.75999999999999</v>
      </c>
      <c r="E70" s="68">
        <f t="shared" si="4"/>
        <v>75527.01000000005</v>
      </c>
    </row>
    <row r="71" spans="1:5" ht="12.75">
      <c r="A71" s="65">
        <f t="shared" si="1"/>
        <v>59</v>
      </c>
      <c r="B71" s="68">
        <f>IF(A71="","",IF(OR(A71=nper,payment&gt;ROUND((1+rate)*E70,2)),ROUND((1+rate)*E70,2),payment))</f>
        <v>726.96</v>
      </c>
      <c r="C71" s="68">
        <f t="shared" si="2"/>
        <v>629.39</v>
      </c>
      <c r="D71" s="68">
        <f t="shared" si="3"/>
        <v>97.57000000000005</v>
      </c>
      <c r="E71" s="68">
        <f t="shared" si="4"/>
        <v>75429.44000000005</v>
      </c>
    </row>
    <row r="72" spans="1:5" ht="12.75">
      <c r="A72" s="65">
        <f t="shared" si="1"/>
        <v>60</v>
      </c>
      <c r="B72" s="68">
        <f>IF(A72="","",IF(OR(A72=nper,payment&gt;ROUND((1+rate)*E71,2)),ROUND((1+rate)*E71,2),payment))</f>
        <v>726.96</v>
      </c>
      <c r="C72" s="68">
        <f t="shared" si="2"/>
        <v>628.58</v>
      </c>
      <c r="D72" s="68">
        <f t="shared" si="3"/>
        <v>98.38</v>
      </c>
      <c r="E72" s="68">
        <f t="shared" si="4"/>
        <v>75331.06000000004</v>
      </c>
    </row>
    <row r="73" spans="1:5" ht="12.75">
      <c r="A73" s="65">
        <f t="shared" si="1"/>
        <v>61</v>
      </c>
      <c r="B73" s="68">
        <f>IF(A73="","",IF(OR(A73=nper,payment&gt;ROUND((1+rate)*E72,2)),ROUND((1+rate)*E72,2),payment))</f>
        <v>726.96</v>
      </c>
      <c r="C73" s="68">
        <f t="shared" si="2"/>
        <v>627.76</v>
      </c>
      <c r="D73" s="68">
        <f t="shared" si="3"/>
        <v>99.20000000000005</v>
      </c>
      <c r="E73" s="68">
        <f t="shared" si="4"/>
        <v>75231.86000000004</v>
      </c>
    </row>
    <row r="74" spans="1:5" ht="12.75">
      <c r="A74" s="65">
        <f t="shared" si="1"/>
        <v>62</v>
      </c>
      <c r="B74" s="68">
        <f>IF(A74="","",IF(OR(A74=nper,payment&gt;ROUND((1+rate)*E73,2)),ROUND((1+rate)*E73,2),payment))</f>
        <v>726.96</v>
      </c>
      <c r="C74" s="68">
        <f t="shared" si="2"/>
        <v>626.93</v>
      </c>
      <c r="D74" s="68">
        <f t="shared" si="3"/>
        <v>100.03000000000009</v>
      </c>
      <c r="E74" s="68">
        <f t="shared" si="4"/>
        <v>75131.83000000005</v>
      </c>
    </row>
    <row r="75" spans="1:5" ht="12.75">
      <c r="A75" s="65">
        <f t="shared" si="1"/>
        <v>63</v>
      </c>
      <c r="B75" s="68">
        <f>IF(A75="","",IF(OR(A75=nper,payment&gt;ROUND((1+rate)*E74,2)),ROUND((1+rate)*E74,2),payment))</f>
        <v>726.96</v>
      </c>
      <c r="C75" s="68">
        <f t="shared" si="2"/>
        <v>626.1</v>
      </c>
      <c r="D75" s="68">
        <f t="shared" si="3"/>
        <v>100.86000000000001</v>
      </c>
      <c r="E75" s="68">
        <f t="shared" si="4"/>
        <v>75030.97000000004</v>
      </c>
    </row>
    <row r="76" spans="1:5" ht="12.75">
      <c r="A76" s="65">
        <f t="shared" si="1"/>
        <v>64</v>
      </c>
      <c r="B76" s="68">
        <f>IF(A76="","",IF(OR(A76=nper,payment&gt;ROUND((1+rate)*E75,2)),ROUND((1+rate)*E75,2),payment))</f>
        <v>726.96</v>
      </c>
      <c r="C76" s="68">
        <f t="shared" si="2"/>
        <v>625.26</v>
      </c>
      <c r="D76" s="68">
        <f t="shared" si="3"/>
        <v>101.70000000000005</v>
      </c>
      <c r="E76" s="68">
        <f t="shared" si="4"/>
        <v>74929.27000000005</v>
      </c>
    </row>
    <row r="77" spans="1:5" ht="12.75">
      <c r="A77" s="65">
        <f aca="true" t="shared" si="5" ref="A77:A140">IF(A76&gt;=nper,"",A76+1)</f>
        <v>65</v>
      </c>
      <c r="B77" s="68">
        <f>IF(A77="","",IF(OR(A77=nper,payment&gt;ROUND((1+rate)*E76,2)),ROUND((1+rate)*E76,2),payment))</f>
        <v>726.96</v>
      </c>
      <c r="C77" s="68">
        <f aca="true" t="shared" si="6" ref="C77:C140">IF(A77="","",ROUND(rate*E76,2))</f>
        <v>624.41</v>
      </c>
      <c r="D77" s="68">
        <f aca="true" t="shared" si="7" ref="D77:D140">IF(A77="","",B77-C77)</f>
        <v>102.55000000000007</v>
      </c>
      <c r="E77" s="68">
        <f aca="true" t="shared" si="8" ref="E77:E140">IF(A77="","",E76-D77)</f>
        <v>74826.72000000004</v>
      </c>
    </row>
    <row r="78" spans="1:5" ht="12.75">
      <c r="A78" s="65">
        <f t="shared" si="5"/>
        <v>66</v>
      </c>
      <c r="B78" s="68">
        <f>IF(A78="","",IF(OR(A78=nper,payment&gt;ROUND((1+rate)*E77,2)),ROUND((1+rate)*E77,2),payment))</f>
        <v>726.96</v>
      </c>
      <c r="C78" s="68">
        <f t="shared" si="6"/>
        <v>623.56</v>
      </c>
      <c r="D78" s="68">
        <f t="shared" si="7"/>
        <v>103.40000000000009</v>
      </c>
      <c r="E78" s="68">
        <f t="shared" si="8"/>
        <v>74723.32000000005</v>
      </c>
    </row>
    <row r="79" spans="1:5" ht="12.75">
      <c r="A79" s="65">
        <f t="shared" si="5"/>
        <v>67</v>
      </c>
      <c r="B79" s="68">
        <f>IF(A79="","",IF(OR(A79=nper,payment&gt;ROUND((1+rate)*E78,2)),ROUND((1+rate)*E78,2),payment))</f>
        <v>726.96</v>
      </c>
      <c r="C79" s="68">
        <f t="shared" si="6"/>
        <v>622.69</v>
      </c>
      <c r="D79" s="68">
        <f t="shared" si="7"/>
        <v>104.26999999999998</v>
      </c>
      <c r="E79" s="68">
        <f t="shared" si="8"/>
        <v>74619.05000000005</v>
      </c>
    </row>
    <row r="80" spans="1:5" ht="12.75">
      <c r="A80" s="65">
        <f t="shared" si="5"/>
        <v>68</v>
      </c>
      <c r="B80" s="68">
        <f>IF(A80="","",IF(OR(A80=nper,payment&gt;ROUND((1+rate)*E79,2)),ROUND((1+rate)*E79,2),payment))</f>
        <v>726.96</v>
      </c>
      <c r="C80" s="68">
        <f t="shared" si="6"/>
        <v>621.83</v>
      </c>
      <c r="D80" s="68">
        <f t="shared" si="7"/>
        <v>105.13</v>
      </c>
      <c r="E80" s="68">
        <f t="shared" si="8"/>
        <v>74513.92000000004</v>
      </c>
    </row>
    <row r="81" spans="1:5" ht="12.75">
      <c r="A81" s="65">
        <f t="shared" si="5"/>
        <v>69</v>
      </c>
      <c r="B81" s="68">
        <f>IF(A81="","",IF(OR(A81=nper,payment&gt;ROUND((1+rate)*E80,2)),ROUND((1+rate)*E80,2),payment))</f>
        <v>726.96</v>
      </c>
      <c r="C81" s="68">
        <f t="shared" si="6"/>
        <v>620.95</v>
      </c>
      <c r="D81" s="68">
        <f t="shared" si="7"/>
        <v>106.00999999999999</v>
      </c>
      <c r="E81" s="68">
        <f t="shared" si="8"/>
        <v>74407.91000000005</v>
      </c>
    </row>
    <row r="82" spans="1:5" ht="12.75">
      <c r="A82" s="65">
        <f t="shared" si="5"/>
        <v>70</v>
      </c>
      <c r="B82" s="68">
        <f>IF(A82="","",IF(OR(A82=nper,payment&gt;ROUND((1+rate)*E81,2)),ROUND((1+rate)*E81,2),payment))</f>
        <v>726.96</v>
      </c>
      <c r="C82" s="68">
        <f t="shared" si="6"/>
        <v>620.07</v>
      </c>
      <c r="D82" s="68">
        <f t="shared" si="7"/>
        <v>106.88999999999999</v>
      </c>
      <c r="E82" s="68">
        <f t="shared" si="8"/>
        <v>74301.02000000005</v>
      </c>
    </row>
    <row r="83" spans="1:5" ht="12.75">
      <c r="A83" s="65">
        <f t="shared" si="5"/>
        <v>71</v>
      </c>
      <c r="B83" s="68">
        <f>IF(A83="","",IF(OR(A83=nper,payment&gt;ROUND((1+rate)*E82,2)),ROUND((1+rate)*E82,2),payment))</f>
        <v>726.96</v>
      </c>
      <c r="C83" s="68">
        <f t="shared" si="6"/>
        <v>619.18</v>
      </c>
      <c r="D83" s="68">
        <f t="shared" si="7"/>
        <v>107.78000000000009</v>
      </c>
      <c r="E83" s="68">
        <f t="shared" si="8"/>
        <v>74193.24000000005</v>
      </c>
    </row>
    <row r="84" spans="1:5" ht="12.75">
      <c r="A84" s="65">
        <f t="shared" si="5"/>
        <v>72</v>
      </c>
      <c r="B84" s="68">
        <f>IF(A84="","",IF(OR(A84=nper,payment&gt;ROUND((1+rate)*E83,2)),ROUND((1+rate)*E83,2),payment))</f>
        <v>726.96</v>
      </c>
      <c r="C84" s="68">
        <f t="shared" si="6"/>
        <v>618.28</v>
      </c>
      <c r="D84" s="68">
        <f t="shared" si="7"/>
        <v>108.68000000000006</v>
      </c>
      <c r="E84" s="68">
        <f t="shared" si="8"/>
        <v>74084.56000000006</v>
      </c>
    </row>
    <row r="85" spans="1:5" ht="12.75">
      <c r="A85" s="65">
        <f t="shared" si="5"/>
        <v>73</v>
      </c>
      <c r="B85" s="68">
        <f>IF(A85="","",IF(OR(A85=nper,payment&gt;ROUND((1+rate)*E84,2)),ROUND((1+rate)*E84,2),payment))</f>
        <v>726.96</v>
      </c>
      <c r="C85" s="68">
        <f t="shared" si="6"/>
        <v>617.37</v>
      </c>
      <c r="D85" s="68">
        <f t="shared" si="7"/>
        <v>109.59000000000003</v>
      </c>
      <c r="E85" s="68">
        <f t="shared" si="8"/>
        <v>73974.97000000006</v>
      </c>
    </row>
    <row r="86" spans="1:5" ht="12.75">
      <c r="A86" s="65">
        <f t="shared" si="5"/>
        <v>74</v>
      </c>
      <c r="B86" s="68">
        <f>IF(A86="","",IF(OR(A86=nper,payment&gt;ROUND((1+rate)*E85,2)),ROUND((1+rate)*E85,2),payment))</f>
        <v>726.96</v>
      </c>
      <c r="C86" s="68">
        <f t="shared" si="6"/>
        <v>616.46</v>
      </c>
      <c r="D86" s="68">
        <f t="shared" si="7"/>
        <v>110.5</v>
      </c>
      <c r="E86" s="68">
        <f t="shared" si="8"/>
        <v>73864.47000000006</v>
      </c>
    </row>
    <row r="87" spans="1:5" ht="12.75">
      <c r="A87" s="65">
        <f t="shared" si="5"/>
        <v>75</v>
      </c>
      <c r="B87" s="68">
        <f>IF(A87="","",IF(OR(A87=nper,payment&gt;ROUND((1+rate)*E86,2)),ROUND((1+rate)*E86,2),payment))</f>
        <v>726.96</v>
      </c>
      <c r="C87" s="68">
        <f t="shared" si="6"/>
        <v>615.54</v>
      </c>
      <c r="D87" s="68">
        <f t="shared" si="7"/>
        <v>111.42000000000007</v>
      </c>
      <c r="E87" s="68">
        <f t="shared" si="8"/>
        <v>73753.05000000006</v>
      </c>
    </row>
    <row r="88" spans="1:5" ht="12.75">
      <c r="A88" s="65">
        <f t="shared" si="5"/>
        <v>76</v>
      </c>
      <c r="B88" s="68">
        <f>IF(A88="","",IF(OR(A88=nper,payment&gt;ROUND((1+rate)*E87,2)),ROUND((1+rate)*E87,2),payment))</f>
        <v>726.96</v>
      </c>
      <c r="C88" s="68">
        <f t="shared" si="6"/>
        <v>614.61</v>
      </c>
      <c r="D88" s="68">
        <f t="shared" si="7"/>
        <v>112.35000000000002</v>
      </c>
      <c r="E88" s="68">
        <f t="shared" si="8"/>
        <v>73640.70000000006</v>
      </c>
    </row>
    <row r="89" spans="1:5" ht="12.75">
      <c r="A89" s="65">
        <f t="shared" si="5"/>
        <v>77</v>
      </c>
      <c r="B89" s="68">
        <f>IF(A89="","",IF(OR(A89=nper,payment&gt;ROUND((1+rate)*E88,2)),ROUND((1+rate)*E88,2),payment))</f>
        <v>726.96</v>
      </c>
      <c r="C89" s="68">
        <f t="shared" si="6"/>
        <v>613.67</v>
      </c>
      <c r="D89" s="68">
        <f t="shared" si="7"/>
        <v>113.29000000000008</v>
      </c>
      <c r="E89" s="68">
        <f t="shared" si="8"/>
        <v>73527.41000000006</v>
      </c>
    </row>
    <row r="90" spans="1:5" ht="12.75">
      <c r="A90" s="65">
        <f t="shared" si="5"/>
        <v>78</v>
      </c>
      <c r="B90" s="68">
        <f>IF(A90="","",IF(OR(A90=nper,payment&gt;ROUND((1+rate)*E89,2)),ROUND((1+rate)*E89,2),payment))</f>
        <v>726.96</v>
      </c>
      <c r="C90" s="68">
        <f t="shared" si="6"/>
        <v>612.73</v>
      </c>
      <c r="D90" s="68">
        <f t="shared" si="7"/>
        <v>114.23000000000002</v>
      </c>
      <c r="E90" s="68">
        <f t="shared" si="8"/>
        <v>73413.18000000007</v>
      </c>
    </row>
    <row r="91" spans="1:5" ht="12.75">
      <c r="A91" s="65">
        <f t="shared" si="5"/>
        <v>79</v>
      </c>
      <c r="B91" s="68">
        <f>IF(A91="","",IF(OR(A91=nper,payment&gt;ROUND((1+rate)*E90,2)),ROUND((1+rate)*E90,2),payment))</f>
        <v>726.96</v>
      </c>
      <c r="C91" s="68">
        <f t="shared" si="6"/>
        <v>611.78</v>
      </c>
      <c r="D91" s="68">
        <f t="shared" si="7"/>
        <v>115.18000000000006</v>
      </c>
      <c r="E91" s="68">
        <f t="shared" si="8"/>
        <v>73298.00000000007</v>
      </c>
    </row>
    <row r="92" spans="1:5" ht="12.75">
      <c r="A92" s="65">
        <f t="shared" si="5"/>
        <v>80</v>
      </c>
      <c r="B92" s="68">
        <f>IF(A92="","",IF(OR(A92=nper,payment&gt;ROUND((1+rate)*E91,2)),ROUND((1+rate)*E91,2),payment))</f>
        <v>726.96</v>
      </c>
      <c r="C92" s="68">
        <f t="shared" si="6"/>
        <v>610.82</v>
      </c>
      <c r="D92" s="68">
        <f t="shared" si="7"/>
        <v>116.13999999999999</v>
      </c>
      <c r="E92" s="68">
        <f t="shared" si="8"/>
        <v>73181.86000000007</v>
      </c>
    </row>
    <row r="93" spans="1:5" ht="12.75">
      <c r="A93" s="65">
        <f t="shared" si="5"/>
        <v>81</v>
      </c>
      <c r="B93" s="68">
        <f>IF(A93="","",IF(OR(A93=nper,payment&gt;ROUND((1+rate)*E92,2)),ROUND((1+rate)*E92,2),payment))</f>
        <v>726.96</v>
      </c>
      <c r="C93" s="68">
        <f t="shared" si="6"/>
        <v>609.85</v>
      </c>
      <c r="D93" s="68">
        <f t="shared" si="7"/>
        <v>117.11000000000001</v>
      </c>
      <c r="E93" s="68">
        <f t="shared" si="8"/>
        <v>73064.75000000007</v>
      </c>
    </row>
    <row r="94" spans="1:5" ht="12.75">
      <c r="A94" s="65">
        <f t="shared" si="5"/>
        <v>82</v>
      </c>
      <c r="B94" s="68">
        <f>IF(A94="","",IF(OR(A94=nper,payment&gt;ROUND((1+rate)*E93,2)),ROUND((1+rate)*E93,2),payment))</f>
        <v>726.96</v>
      </c>
      <c r="C94" s="68">
        <f t="shared" si="6"/>
        <v>608.87</v>
      </c>
      <c r="D94" s="68">
        <f t="shared" si="7"/>
        <v>118.09000000000003</v>
      </c>
      <c r="E94" s="68">
        <f t="shared" si="8"/>
        <v>72946.66000000008</v>
      </c>
    </row>
    <row r="95" spans="1:5" ht="12.75">
      <c r="A95" s="65">
        <f t="shared" si="5"/>
        <v>83</v>
      </c>
      <c r="B95" s="68">
        <f>IF(A95="","",IF(OR(A95=nper,payment&gt;ROUND((1+rate)*E94,2)),ROUND((1+rate)*E94,2),payment))</f>
        <v>726.96</v>
      </c>
      <c r="C95" s="68">
        <f t="shared" si="6"/>
        <v>607.89</v>
      </c>
      <c r="D95" s="68">
        <f t="shared" si="7"/>
        <v>119.07000000000005</v>
      </c>
      <c r="E95" s="68">
        <f t="shared" si="8"/>
        <v>72827.59000000007</v>
      </c>
    </row>
    <row r="96" spans="1:5" ht="12.75">
      <c r="A96" s="65">
        <f t="shared" si="5"/>
        <v>84</v>
      </c>
      <c r="B96" s="68">
        <f>IF(A96="","",IF(OR(A96=nper,payment&gt;ROUND((1+rate)*E95,2)),ROUND((1+rate)*E95,2),payment))</f>
        <v>726.96</v>
      </c>
      <c r="C96" s="68">
        <f t="shared" si="6"/>
        <v>606.9</v>
      </c>
      <c r="D96" s="68">
        <f t="shared" si="7"/>
        <v>120.06000000000006</v>
      </c>
      <c r="E96" s="68">
        <f t="shared" si="8"/>
        <v>72707.53000000007</v>
      </c>
    </row>
    <row r="97" spans="1:5" ht="12.75">
      <c r="A97" s="65">
        <f t="shared" si="5"/>
        <v>85</v>
      </c>
      <c r="B97" s="68">
        <f>IF(A97="","",IF(OR(A97=nper,payment&gt;ROUND((1+rate)*E96,2)),ROUND((1+rate)*E96,2),payment))</f>
        <v>726.96</v>
      </c>
      <c r="C97" s="68">
        <f t="shared" si="6"/>
        <v>605.9</v>
      </c>
      <c r="D97" s="68">
        <f t="shared" si="7"/>
        <v>121.06000000000006</v>
      </c>
      <c r="E97" s="68">
        <f t="shared" si="8"/>
        <v>72586.47000000007</v>
      </c>
    </row>
    <row r="98" spans="1:5" ht="12.75">
      <c r="A98" s="65">
        <f t="shared" si="5"/>
        <v>86</v>
      </c>
      <c r="B98" s="68">
        <f>IF(A98="","",IF(OR(A98=nper,payment&gt;ROUND((1+rate)*E97,2)),ROUND((1+rate)*E97,2),payment))</f>
        <v>726.96</v>
      </c>
      <c r="C98" s="68">
        <f t="shared" si="6"/>
        <v>604.89</v>
      </c>
      <c r="D98" s="68">
        <f t="shared" si="7"/>
        <v>122.07000000000005</v>
      </c>
      <c r="E98" s="68">
        <f t="shared" si="8"/>
        <v>72464.40000000007</v>
      </c>
    </row>
    <row r="99" spans="1:5" ht="12.75">
      <c r="A99" s="65">
        <f t="shared" si="5"/>
        <v>87</v>
      </c>
      <c r="B99" s="68">
        <f>IF(A99="","",IF(OR(A99=nper,payment&gt;ROUND((1+rate)*E98,2)),ROUND((1+rate)*E98,2),payment))</f>
        <v>726.96</v>
      </c>
      <c r="C99" s="68">
        <f t="shared" si="6"/>
        <v>603.87</v>
      </c>
      <c r="D99" s="68">
        <f t="shared" si="7"/>
        <v>123.09000000000003</v>
      </c>
      <c r="E99" s="68">
        <f t="shared" si="8"/>
        <v>72341.31000000007</v>
      </c>
    </row>
    <row r="100" spans="1:5" ht="12.75">
      <c r="A100" s="65">
        <f t="shared" si="5"/>
        <v>88</v>
      </c>
      <c r="B100" s="68">
        <f>IF(A100="","",IF(OR(A100=nper,payment&gt;ROUND((1+rate)*E99,2)),ROUND((1+rate)*E99,2),payment))</f>
        <v>726.96</v>
      </c>
      <c r="C100" s="68">
        <f t="shared" si="6"/>
        <v>602.84</v>
      </c>
      <c r="D100" s="68">
        <f t="shared" si="7"/>
        <v>124.12</v>
      </c>
      <c r="E100" s="68">
        <f t="shared" si="8"/>
        <v>72217.19000000008</v>
      </c>
    </row>
    <row r="101" spans="1:5" ht="12.75">
      <c r="A101" s="65">
        <f t="shared" si="5"/>
        <v>89</v>
      </c>
      <c r="B101" s="68">
        <f>IF(A101="","",IF(OR(A101=nper,payment&gt;ROUND((1+rate)*E100,2)),ROUND((1+rate)*E100,2),payment))</f>
        <v>726.96</v>
      </c>
      <c r="C101" s="68">
        <f t="shared" si="6"/>
        <v>601.81</v>
      </c>
      <c r="D101" s="68">
        <f t="shared" si="7"/>
        <v>125.15000000000009</v>
      </c>
      <c r="E101" s="68">
        <f t="shared" si="8"/>
        <v>72092.04000000008</v>
      </c>
    </row>
    <row r="102" spans="1:5" ht="12.75">
      <c r="A102" s="65">
        <f t="shared" si="5"/>
        <v>90</v>
      </c>
      <c r="B102" s="68">
        <f>IF(A102="","",IF(OR(A102=nper,payment&gt;ROUND((1+rate)*E101,2)),ROUND((1+rate)*E101,2),payment))</f>
        <v>726.96</v>
      </c>
      <c r="C102" s="68">
        <f t="shared" si="6"/>
        <v>600.77</v>
      </c>
      <c r="D102" s="68">
        <f t="shared" si="7"/>
        <v>126.19000000000005</v>
      </c>
      <c r="E102" s="68">
        <f t="shared" si="8"/>
        <v>71965.85000000008</v>
      </c>
    </row>
    <row r="103" spans="1:5" ht="12.75">
      <c r="A103" s="65">
        <f t="shared" si="5"/>
        <v>91</v>
      </c>
      <c r="B103" s="68">
        <f>IF(A103="","",IF(OR(A103=nper,payment&gt;ROUND((1+rate)*E102,2)),ROUND((1+rate)*E102,2),payment))</f>
        <v>726.96</v>
      </c>
      <c r="C103" s="68">
        <f t="shared" si="6"/>
        <v>599.72</v>
      </c>
      <c r="D103" s="68">
        <f t="shared" si="7"/>
        <v>127.24000000000001</v>
      </c>
      <c r="E103" s="68">
        <f t="shared" si="8"/>
        <v>71838.61000000007</v>
      </c>
    </row>
    <row r="104" spans="1:5" ht="12.75">
      <c r="A104" s="65">
        <f t="shared" si="5"/>
        <v>92</v>
      </c>
      <c r="B104" s="68">
        <f>IF(A104="","",IF(OR(A104=nper,payment&gt;ROUND((1+rate)*E103,2)),ROUND((1+rate)*E103,2),payment))</f>
        <v>726.96</v>
      </c>
      <c r="C104" s="68">
        <f t="shared" si="6"/>
        <v>598.66</v>
      </c>
      <c r="D104" s="68">
        <f t="shared" si="7"/>
        <v>128.30000000000007</v>
      </c>
      <c r="E104" s="68">
        <f t="shared" si="8"/>
        <v>71710.31000000007</v>
      </c>
    </row>
    <row r="105" spans="1:5" ht="12.75">
      <c r="A105" s="65">
        <f t="shared" si="5"/>
        <v>93</v>
      </c>
      <c r="B105" s="68">
        <f>IF(A105="","",IF(OR(A105=nper,payment&gt;ROUND((1+rate)*E104,2)),ROUND((1+rate)*E104,2),payment))</f>
        <v>726.96</v>
      </c>
      <c r="C105" s="68">
        <f t="shared" si="6"/>
        <v>597.59</v>
      </c>
      <c r="D105" s="68">
        <f t="shared" si="7"/>
        <v>129.37</v>
      </c>
      <c r="E105" s="68">
        <f t="shared" si="8"/>
        <v>71580.94000000008</v>
      </c>
    </row>
    <row r="106" spans="1:5" ht="12.75">
      <c r="A106" s="65">
        <f t="shared" si="5"/>
        <v>94</v>
      </c>
      <c r="B106" s="68">
        <f>IF(A106="","",IF(OR(A106=nper,payment&gt;ROUND((1+rate)*E105,2)),ROUND((1+rate)*E105,2),payment))</f>
        <v>726.96</v>
      </c>
      <c r="C106" s="68">
        <f t="shared" si="6"/>
        <v>596.51</v>
      </c>
      <c r="D106" s="68">
        <f t="shared" si="7"/>
        <v>130.45000000000005</v>
      </c>
      <c r="E106" s="68">
        <f t="shared" si="8"/>
        <v>71450.49000000008</v>
      </c>
    </row>
    <row r="107" spans="1:5" ht="12.75">
      <c r="A107" s="65">
        <f t="shared" si="5"/>
        <v>95</v>
      </c>
      <c r="B107" s="68">
        <f>IF(A107="","",IF(OR(A107=nper,payment&gt;ROUND((1+rate)*E106,2)),ROUND((1+rate)*E106,2),payment))</f>
        <v>726.96</v>
      </c>
      <c r="C107" s="68">
        <f t="shared" si="6"/>
        <v>595.42</v>
      </c>
      <c r="D107" s="68">
        <f t="shared" si="7"/>
        <v>131.54000000000008</v>
      </c>
      <c r="E107" s="68">
        <f t="shared" si="8"/>
        <v>71318.95000000008</v>
      </c>
    </row>
    <row r="108" spans="1:5" ht="12.75">
      <c r="A108" s="65">
        <f t="shared" si="5"/>
        <v>96</v>
      </c>
      <c r="B108" s="68">
        <f>IF(A108="","",IF(OR(A108=nper,payment&gt;ROUND((1+rate)*E107,2)),ROUND((1+rate)*E107,2),payment))</f>
        <v>726.96</v>
      </c>
      <c r="C108" s="68">
        <f t="shared" si="6"/>
        <v>594.32</v>
      </c>
      <c r="D108" s="68">
        <f t="shared" si="7"/>
        <v>132.64</v>
      </c>
      <c r="E108" s="68">
        <f t="shared" si="8"/>
        <v>71186.31000000008</v>
      </c>
    </row>
    <row r="109" spans="1:5" ht="12.75">
      <c r="A109" s="65">
        <f t="shared" si="5"/>
        <v>97</v>
      </c>
      <c r="B109" s="68">
        <f>IF(A109="","",IF(OR(A109=nper,payment&gt;ROUND((1+rate)*E108,2)),ROUND((1+rate)*E108,2),payment))</f>
        <v>726.96</v>
      </c>
      <c r="C109" s="68">
        <f t="shared" si="6"/>
        <v>593.22</v>
      </c>
      <c r="D109" s="68">
        <f t="shared" si="7"/>
        <v>133.74</v>
      </c>
      <c r="E109" s="68">
        <f t="shared" si="8"/>
        <v>71052.57000000008</v>
      </c>
    </row>
    <row r="110" spans="1:5" ht="12.75">
      <c r="A110" s="65">
        <f t="shared" si="5"/>
        <v>98</v>
      </c>
      <c r="B110" s="68">
        <f>IF(A110="","",IF(OR(A110=nper,payment&gt;ROUND((1+rate)*E109,2)),ROUND((1+rate)*E109,2),payment))</f>
        <v>726.96</v>
      </c>
      <c r="C110" s="68">
        <f t="shared" si="6"/>
        <v>592.1</v>
      </c>
      <c r="D110" s="68">
        <f t="shared" si="7"/>
        <v>134.86</v>
      </c>
      <c r="E110" s="68">
        <f t="shared" si="8"/>
        <v>70917.71000000008</v>
      </c>
    </row>
    <row r="111" spans="1:5" ht="12.75">
      <c r="A111" s="65">
        <f t="shared" si="5"/>
        <v>99</v>
      </c>
      <c r="B111" s="68">
        <f>IF(A111="","",IF(OR(A111=nper,payment&gt;ROUND((1+rate)*E110,2)),ROUND((1+rate)*E110,2),payment))</f>
        <v>726.96</v>
      </c>
      <c r="C111" s="68">
        <f t="shared" si="6"/>
        <v>590.98</v>
      </c>
      <c r="D111" s="68">
        <f t="shared" si="7"/>
        <v>135.98000000000002</v>
      </c>
      <c r="E111" s="68">
        <f t="shared" si="8"/>
        <v>70781.73000000008</v>
      </c>
    </row>
    <row r="112" spans="1:5" ht="12.75">
      <c r="A112" s="65">
        <f t="shared" si="5"/>
        <v>100</v>
      </c>
      <c r="B112" s="68">
        <f>IF(A112="","",IF(OR(A112=nper,payment&gt;ROUND((1+rate)*E111,2)),ROUND((1+rate)*E111,2),payment))</f>
        <v>726.96</v>
      </c>
      <c r="C112" s="68">
        <f t="shared" si="6"/>
        <v>589.85</v>
      </c>
      <c r="D112" s="68">
        <f t="shared" si="7"/>
        <v>137.11</v>
      </c>
      <c r="E112" s="68">
        <f t="shared" si="8"/>
        <v>70644.62000000008</v>
      </c>
    </row>
    <row r="113" spans="1:5" ht="12.75">
      <c r="A113" s="65">
        <f t="shared" si="5"/>
        <v>101</v>
      </c>
      <c r="B113" s="68">
        <f>IF(A113="","",IF(OR(A113=nper,payment&gt;ROUND((1+rate)*E112,2)),ROUND((1+rate)*E112,2),payment))</f>
        <v>726.96</v>
      </c>
      <c r="C113" s="68">
        <f t="shared" si="6"/>
        <v>588.71</v>
      </c>
      <c r="D113" s="68">
        <f t="shared" si="7"/>
        <v>138.25</v>
      </c>
      <c r="E113" s="68">
        <f t="shared" si="8"/>
        <v>70506.37000000008</v>
      </c>
    </row>
    <row r="114" spans="1:5" ht="12.75">
      <c r="A114" s="65">
        <f t="shared" si="5"/>
        <v>102</v>
      </c>
      <c r="B114" s="68">
        <f>IF(A114="","",IF(OR(A114=nper,payment&gt;ROUND((1+rate)*E113,2)),ROUND((1+rate)*E113,2),payment))</f>
        <v>726.96</v>
      </c>
      <c r="C114" s="68">
        <f t="shared" si="6"/>
        <v>587.55</v>
      </c>
      <c r="D114" s="68">
        <f t="shared" si="7"/>
        <v>139.41000000000008</v>
      </c>
      <c r="E114" s="68">
        <f t="shared" si="8"/>
        <v>70366.96000000008</v>
      </c>
    </row>
    <row r="115" spans="1:5" ht="12.75">
      <c r="A115" s="65">
        <f t="shared" si="5"/>
        <v>103</v>
      </c>
      <c r="B115" s="68">
        <f>IF(A115="","",IF(OR(A115=nper,payment&gt;ROUND((1+rate)*E114,2)),ROUND((1+rate)*E114,2),payment))</f>
        <v>726.96</v>
      </c>
      <c r="C115" s="68">
        <f t="shared" si="6"/>
        <v>586.39</v>
      </c>
      <c r="D115" s="68">
        <f t="shared" si="7"/>
        <v>140.57000000000005</v>
      </c>
      <c r="E115" s="68">
        <f t="shared" si="8"/>
        <v>70226.39000000007</v>
      </c>
    </row>
    <row r="116" spans="1:5" ht="12.75">
      <c r="A116" s="65">
        <f t="shared" si="5"/>
        <v>104</v>
      </c>
      <c r="B116" s="68">
        <f>IF(A116="","",IF(OR(A116=nper,payment&gt;ROUND((1+rate)*E115,2)),ROUND((1+rate)*E115,2),payment))</f>
        <v>726.96</v>
      </c>
      <c r="C116" s="68">
        <f t="shared" si="6"/>
        <v>585.22</v>
      </c>
      <c r="D116" s="68">
        <f t="shared" si="7"/>
        <v>141.74</v>
      </c>
      <c r="E116" s="68">
        <f t="shared" si="8"/>
        <v>70084.65000000007</v>
      </c>
    </row>
    <row r="117" spans="1:5" ht="12.75">
      <c r="A117" s="65">
        <f t="shared" si="5"/>
        <v>105</v>
      </c>
      <c r="B117" s="68">
        <f>IF(A117="","",IF(OR(A117=nper,payment&gt;ROUND((1+rate)*E116,2)),ROUND((1+rate)*E116,2),payment))</f>
        <v>726.96</v>
      </c>
      <c r="C117" s="68">
        <f t="shared" si="6"/>
        <v>584.04</v>
      </c>
      <c r="D117" s="68">
        <f t="shared" si="7"/>
        <v>142.92000000000007</v>
      </c>
      <c r="E117" s="68">
        <f t="shared" si="8"/>
        <v>69941.73000000007</v>
      </c>
    </row>
    <row r="118" spans="1:5" ht="12.75">
      <c r="A118" s="65">
        <f t="shared" si="5"/>
        <v>106</v>
      </c>
      <c r="B118" s="68">
        <f>IF(A118="","",IF(OR(A118=nper,payment&gt;ROUND((1+rate)*E117,2)),ROUND((1+rate)*E117,2),payment))</f>
        <v>726.96</v>
      </c>
      <c r="C118" s="68">
        <f t="shared" si="6"/>
        <v>582.85</v>
      </c>
      <c r="D118" s="68">
        <f t="shared" si="7"/>
        <v>144.11</v>
      </c>
      <c r="E118" s="68">
        <f t="shared" si="8"/>
        <v>69797.62000000007</v>
      </c>
    </row>
    <row r="119" spans="1:5" ht="12.75">
      <c r="A119" s="65">
        <f t="shared" si="5"/>
        <v>107</v>
      </c>
      <c r="B119" s="68">
        <f>IF(A119="","",IF(OR(A119=nper,payment&gt;ROUND((1+rate)*E118,2)),ROUND((1+rate)*E118,2),payment))</f>
        <v>726.96</v>
      </c>
      <c r="C119" s="68">
        <f t="shared" si="6"/>
        <v>581.65</v>
      </c>
      <c r="D119" s="68">
        <f t="shared" si="7"/>
        <v>145.31000000000006</v>
      </c>
      <c r="E119" s="68">
        <f t="shared" si="8"/>
        <v>69652.31000000007</v>
      </c>
    </row>
    <row r="120" spans="1:5" ht="12.75">
      <c r="A120" s="65">
        <f t="shared" si="5"/>
        <v>108</v>
      </c>
      <c r="B120" s="68">
        <f>IF(A120="","",IF(OR(A120=nper,payment&gt;ROUND((1+rate)*E119,2)),ROUND((1+rate)*E119,2),payment))</f>
        <v>726.96</v>
      </c>
      <c r="C120" s="68">
        <f t="shared" si="6"/>
        <v>580.44</v>
      </c>
      <c r="D120" s="68">
        <f t="shared" si="7"/>
        <v>146.51999999999998</v>
      </c>
      <c r="E120" s="68">
        <f t="shared" si="8"/>
        <v>69505.79000000007</v>
      </c>
    </row>
    <row r="121" spans="1:5" ht="12.75">
      <c r="A121" s="65">
        <f t="shared" si="5"/>
        <v>109</v>
      </c>
      <c r="B121" s="68">
        <f>IF(A121="","",IF(OR(A121=nper,payment&gt;ROUND((1+rate)*E120,2)),ROUND((1+rate)*E120,2),payment))</f>
        <v>726.96</v>
      </c>
      <c r="C121" s="68">
        <f t="shared" si="6"/>
        <v>579.21</v>
      </c>
      <c r="D121" s="68">
        <f t="shared" si="7"/>
        <v>147.75</v>
      </c>
      <c r="E121" s="68">
        <f t="shared" si="8"/>
        <v>69358.04000000007</v>
      </c>
    </row>
    <row r="122" spans="1:5" ht="12.75">
      <c r="A122" s="65">
        <f t="shared" si="5"/>
        <v>110</v>
      </c>
      <c r="B122" s="68">
        <f>IF(A122="","",IF(OR(A122=nper,payment&gt;ROUND((1+rate)*E121,2)),ROUND((1+rate)*E121,2),payment))</f>
        <v>726.96</v>
      </c>
      <c r="C122" s="68">
        <f t="shared" si="6"/>
        <v>577.98</v>
      </c>
      <c r="D122" s="68">
        <f t="shared" si="7"/>
        <v>148.98000000000002</v>
      </c>
      <c r="E122" s="68">
        <f t="shared" si="8"/>
        <v>69209.06000000007</v>
      </c>
    </row>
    <row r="123" spans="1:5" ht="12.75">
      <c r="A123" s="65">
        <f t="shared" si="5"/>
        <v>111</v>
      </c>
      <c r="B123" s="68">
        <f>IF(A123="","",IF(OR(A123=nper,payment&gt;ROUND((1+rate)*E122,2)),ROUND((1+rate)*E122,2),payment))</f>
        <v>726.96</v>
      </c>
      <c r="C123" s="68">
        <f t="shared" si="6"/>
        <v>576.74</v>
      </c>
      <c r="D123" s="68">
        <f t="shared" si="7"/>
        <v>150.22000000000003</v>
      </c>
      <c r="E123" s="68">
        <f t="shared" si="8"/>
        <v>69058.84000000007</v>
      </c>
    </row>
    <row r="124" spans="1:5" ht="12.75">
      <c r="A124" s="65">
        <f t="shared" si="5"/>
        <v>112</v>
      </c>
      <c r="B124" s="68">
        <f>IF(A124="","",IF(OR(A124=nper,payment&gt;ROUND((1+rate)*E123,2)),ROUND((1+rate)*E123,2),payment))</f>
        <v>726.96</v>
      </c>
      <c r="C124" s="68">
        <f t="shared" si="6"/>
        <v>575.49</v>
      </c>
      <c r="D124" s="68">
        <f t="shared" si="7"/>
        <v>151.47000000000003</v>
      </c>
      <c r="E124" s="68">
        <f t="shared" si="8"/>
        <v>68907.37000000007</v>
      </c>
    </row>
    <row r="125" spans="1:5" ht="12.75">
      <c r="A125" s="65">
        <f t="shared" si="5"/>
        <v>113</v>
      </c>
      <c r="B125" s="68">
        <f>IF(A125="","",IF(OR(A125=nper,payment&gt;ROUND((1+rate)*E124,2)),ROUND((1+rate)*E124,2),payment))</f>
        <v>726.96</v>
      </c>
      <c r="C125" s="68">
        <f t="shared" si="6"/>
        <v>574.23</v>
      </c>
      <c r="D125" s="68">
        <f t="shared" si="7"/>
        <v>152.73000000000002</v>
      </c>
      <c r="E125" s="68">
        <f t="shared" si="8"/>
        <v>68754.64000000007</v>
      </c>
    </row>
    <row r="126" spans="1:5" ht="12.75">
      <c r="A126" s="65">
        <f t="shared" si="5"/>
        <v>114</v>
      </c>
      <c r="B126" s="68">
        <f>IF(A126="","",IF(OR(A126=nper,payment&gt;ROUND((1+rate)*E125,2)),ROUND((1+rate)*E125,2),payment))</f>
        <v>726.96</v>
      </c>
      <c r="C126" s="68">
        <f t="shared" si="6"/>
        <v>572.96</v>
      </c>
      <c r="D126" s="68">
        <f t="shared" si="7"/>
        <v>154</v>
      </c>
      <c r="E126" s="68">
        <f t="shared" si="8"/>
        <v>68600.64000000007</v>
      </c>
    </row>
    <row r="127" spans="1:5" ht="12.75">
      <c r="A127" s="65">
        <f t="shared" si="5"/>
        <v>115</v>
      </c>
      <c r="B127" s="68">
        <f>IF(A127="","",IF(OR(A127=nper,payment&gt;ROUND((1+rate)*E126,2)),ROUND((1+rate)*E126,2),payment))</f>
        <v>726.96</v>
      </c>
      <c r="C127" s="68">
        <f t="shared" si="6"/>
        <v>571.67</v>
      </c>
      <c r="D127" s="68">
        <f t="shared" si="7"/>
        <v>155.29000000000008</v>
      </c>
      <c r="E127" s="68">
        <f t="shared" si="8"/>
        <v>68445.35000000008</v>
      </c>
    </row>
    <row r="128" spans="1:5" ht="12.75">
      <c r="A128" s="65">
        <f t="shared" si="5"/>
        <v>116</v>
      </c>
      <c r="B128" s="68">
        <f>IF(A128="","",IF(OR(A128=nper,payment&gt;ROUND((1+rate)*E127,2)),ROUND((1+rate)*E127,2),payment))</f>
        <v>726.96</v>
      </c>
      <c r="C128" s="68">
        <f t="shared" si="6"/>
        <v>570.38</v>
      </c>
      <c r="D128" s="68">
        <f t="shared" si="7"/>
        <v>156.58000000000004</v>
      </c>
      <c r="E128" s="68">
        <f t="shared" si="8"/>
        <v>68288.77000000008</v>
      </c>
    </row>
    <row r="129" spans="1:5" ht="12.75">
      <c r="A129" s="65">
        <f t="shared" si="5"/>
        <v>117</v>
      </c>
      <c r="B129" s="68">
        <f>IF(A129="","",IF(OR(A129=nper,payment&gt;ROUND((1+rate)*E128,2)),ROUND((1+rate)*E128,2),payment))</f>
        <v>726.96</v>
      </c>
      <c r="C129" s="68">
        <f t="shared" si="6"/>
        <v>569.07</v>
      </c>
      <c r="D129" s="68">
        <f t="shared" si="7"/>
        <v>157.89</v>
      </c>
      <c r="E129" s="68">
        <f t="shared" si="8"/>
        <v>68130.88000000008</v>
      </c>
    </row>
    <row r="130" spans="1:5" ht="12.75">
      <c r="A130" s="65">
        <f t="shared" si="5"/>
        <v>118</v>
      </c>
      <c r="B130" s="68">
        <f>IF(A130="","",IF(OR(A130=nper,payment&gt;ROUND((1+rate)*E129,2)),ROUND((1+rate)*E129,2),payment))</f>
        <v>726.96</v>
      </c>
      <c r="C130" s="68">
        <f t="shared" si="6"/>
        <v>567.76</v>
      </c>
      <c r="D130" s="68">
        <f t="shared" si="7"/>
        <v>159.20000000000005</v>
      </c>
      <c r="E130" s="68">
        <f t="shared" si="8"/>
        <v>67971.68000000008</v>
      </c>
    </row>
    <row r="131" spans="1:5" ht="12.75">
      <c r="A131" s="65">
        <f t="shared" si="5"/>
        <v>119</v>
      </c>
      <c r="B131" s="68">
        <f>IF(A131="","",IF(OR(A131=nper,payment&gt;ROUND((1+rate)*E130,2)),ROUND((1+rate)*E130,2),payment))</f>
        <v>726.96</v>
      </c>
      <c r="C131" s="68">
        <f t="shared" si="6"/>
        <v>566.43</v>
      </c>
      <c r="D131" s="68">
        <f t="shared" si="7"/>
        <v>160.5300000000001</v>
      </c>
      <c r="E131" s="68">
        <f t="shared" si="8"/>
        <v>67811.15000000008</v>
      </c>
    </row>
    <row r="132" spans="1:5" ht="12.75">
      <c r="A132" s="65">
        <f t="shared" si="5"/>
        <v>120</v>
      </c>
      <c r="B132" s="68">
        <f>IF(A132="","",IF(OR(A132=nper,payment&gt;ROUND((1+rate)*E131,2)),ROUND((1+rate)*E131,2),payment))</f>
        <v>726.96</v>
      </c>
      <c r="C132" s="68">
        <f t="shared" si="6"/>
        <v>565.09</v>
      </c>
      <c r="D132" s="68">
        <f t="shared" si="7"/>
        <v>161.87</v>
      </c>
      <c r="E132" s="68">
        <f t="shared" si="8"/>
        <v>67649.28000000009</v>
      </c>
    </row>
    <row r="133" spans="1:5" ht="12.75">
      <c r="A133" s="65">
        <f t="shared" si="5"/>
        <v>121</v>
      </c>
      <c r="B133" s="68">
        <f>IF(A133="","",IF(OR(A133=nper,payment&gt;ROUND((1+rate)*E132,2)),ROUND((1+rate)*E132,2),payment))</f>
        <v>726.96</v>
      </c>
      <c r="C133" s="68">
        <f t="shared" si="6"/>
        <v>563.74</v>
      </c>
      <c r="D133" s="68">
        <f t="shared" si="7"/>
        <v>163.22000000000003</v>
      </c>
      <c r="E133" s="68">
        <f t="shared" si="8"/>
        <v>67486.06000000008</v>
      </c>
    </row>
    <row r="134" spans="1:5" ht="12.75">
      <c r="A134" s="65">
        <f t="shared" si="5"/>
        <v>122</v>
      </c>
      <c r="B134" s="68">
        <f>IF(A134="","",IF(OR(A134=nper,payment&gt;ROUND((1+rate)*E133,2)),ROUND((1+rate)*E133,2),payment))</f>
        <v>726.96</v>
      </c>
      <c r="C134" s="68">
        <f t="shared" si="6"/>
        <v>562.38</v>
      </c>
      <c r="D134" s="68">
        <f t="shared" si="7"/>
        <v>164.58000000000004</v>
      </c>
      <c r="E134" s="68">
        <f t="shared" si="8"/>
        <v>67321.48000000008</v>
      </c>
    </row>
    <row r="135" spans="1:5" ht="12.75">
      <c r="A135" s="65">
        <f t="shared" si="5"/>
        <v>123</v>
      </c>
      <c r="B135" s="68">
        <f>IF(A135="","",IF(OR(A135=nper,payment&gt;ROUND((1+rate)*E134,2)),ROUND((1+rate)*E134,2),payment))</f>
        <v>726.96</v>
      </c>
      <c r="C135" s="68">
        <f t="shared" si="6"/>
        <v>561.01</v>
      </c>
      <c r="D135" s="68">
        <f t="shared" si="7"/>
        <v>165.95000000000005</v>
      </c>
      <c r="E135" s="68">
        <f t="shared" si="8"/>
        <v>67155.53000000009</v>
      </c>
    </row>
    <row r="136" spans="1:5" ht="12.75">
      <c r="A136" s="65">
        <f t="shared" si="5"/>
        <v>124</v>
      </c>
      <c r="B136" s="68">
        <f>IF(A136="","",IF(OR(A136=nper,payment&gt;ROUND((1+rate)*E135,2)),ROUND((1+rate)*E135,2),payment))</f>
        <v>726.96</v>
      </c>
      <c r="C136" s="68">
        <f t="shared" si="6"/>
        <v>559.63</v>
      </c>
      <c r="D136" s="68">
        <f t="shared" si="7"/>
        <v>167.33000000000004</v>
      </c>
      <c r="E136" s="68">
        <f t="shared" si="8"/>
        <v>66988.20000000008</v>
      </c>
    </row>
    <row r="137" spans="1:5" ht="12.75">
      <c r="A137" s="65">
        <f t="shared" si="5"/>
        <v>125</v>
      </c>
      <c r="B137" s="68">
        <f>IF(A137="","",IF(OR(A137=nper,payment&gt;ROUND((1+rate)*E136,2)),ROUND((1+rate)*E136,2),payment))</f>
        <v>726.96</v>
      </c>
      <c r="C137" s="68">
        <f t="shared" si="6"/>
        <v>558.24</v>
      </c>
      <c r="D137" s="68">
        <f t="shared" si="7"/>
        <v>168.72000000000003</v>
      </c>
      <c r="E137" s="68">
        <f t="shared" si="8"/>
        <v>66819.48000000008</v>
      </c>
    </row>
    <row r="138" spans="1:5" ht="12.75">
      <c r="A138" s="65">
        <f t="shared" si="5"/>
        <v>126</v>
      </c>
      <c r="B138" s="68">
        <f>IF(A138="","",IF(OR(A138=nper,payment&gt;ROUND((1+rate)*E137,2)),ROUND((1+rate)*E137,2),payment))</f>
        <v>726.96</v>
      </c>
      <c r="C138" s="68">
        <f t="shared" si="6"/>
        <v>556.83</v>
      </c>
      <c r="D138" s="68">
        <f t="shared" si="7"/>
        <v>170.13</v>
      </c>
      <c r="E138" s="68">
        <f t="shared" si="8"/>
        <v>66649.35000000008</v>
      </c>
    </row>
    <row r="139" spans="1:5" ht="12.75">
      <c r="A139" s="65">
        <f t="shared" si="5"/>
        <v>127</v>
      </c>
      <c r="B139" s="68">
        <f>IF(A139="","",IF(OR(A139=nper,payment&gt;ROUND((1+rate)*E138,2)),ROUND((1+rate)*E138,2),payment))</f>
        <v>726.96</v>
      </c>
      <c r="C139" s="68">
        <f t="shared" si="6"/>
        <v>555.41</v>
      </c>
      <c r="D139" s="68">
        <f t="shared" si="7"/>
        <v>171.55000000000007</v>
      </c>
      <c r="E139" s="68">
        <f t="shared" si="8"/>
        <v>66477.80000000008</v>
      </c>
    </row>
    <row r="140" spans="1:5" ht="12.75">
      <c r="A140" s="65">
        <f t="shared" si="5"/>
        <v>128</v>
      </c>
      <c r="B140" s="68">
        <f>IF(A140="","",IF(OR(A140=nper,payment&gt;ROUND((1+rate)*E139,2)),ROUND((1+rate)*E139,2),payment))</f>
        <v>726.96</v>
      </c>
      <c r="C140" s="68">
        <f t="shared" si="6"/>
        <v>553.98</v>
      </c>
      <c r="D140" s="68">
        <f t="shared" si="7"/>
        <v>172.98000000000002</v>
      </c>
      <c r="E140" s="68">
        <f t="shared" si="8"/>
        <v>66304.82000000008</v>
      </c>
    </row>
    <row r="141" spans="1:5" ht="12.75">
      <c r="A141" s="65">
        <f aca="true" t="shared" si="9" ref="A141:A204">IF(A140&gt;=nper,"",A140+1)</f>
        <v>129</v>
      </c>
      <c r="B141" s="68">
        <f>IF(A141="","",IF(OR(A141=nper,payment&gt;ROUND((1+rate)*E140,2)),ROUND((1+rate)*E140,2),payment))</f>
        <v>726.96</v>
      </c>
      <c r="C141" s="68">
        <f aca="true" t="shared" si="10" ref="C141:C204">IF(A141="","",ROUND(rate*E140,2))</f>
        <v>552.54</v>
      </c>
      <c r="D141" s="68">
        <f aca="true" t="shared" si="11" ref="D141:D204">IF(A141="","",B141-C141)</f>
        <v>174.42000000000007</v>
      </c>
      <c r="E141" s="68">
        <f aca="true" t="shared" si="12" ref="E141:E204">IF(A141="","",E140-D141)</f>
        <v>66130.40000000008</v>
      </c>
    </row>
    <row r="142" spans="1:5" ht="12.75">
      <c r="A142" s="65">
        <f t="shared" si="9"/>
        <v>130</v>
      </c>
      <c r="B142" s="68">
        <f>IF(A142="","",IF(OR(A142=nper,payment&gt;ROUND((1+rate)*E141,2)),ROUND((1+rate)*E141,2),payment))</f>
        <v>726.96</v>
      </c>
      <c r="C142" s="68">
        <f t="shared" si="10"/>
        <v>551.09</v>
      </c>
      <c r="D142" s="68">
        <f t="shared" si="11"/>
        <v>175.87</v>
      </c>
      <c r="E142" s="68">
        <f t="shared" si="12"/>
        <v>65954.53000000009</v>
      </c>
    </row>
    <row r="143" spans="1:5" ht="12.75">
      <c r="A143" s="65">
        <f t="shared" si="9"/>
        <v>131</v>
      </c>
      <c r="B143" s="68">
        <f>IF(A143="","",IF(OR(A143=nper,payment&gt;ROUND((1+rate)*E142,2)),ROUND((1+rate)*E142,2),payment))</f>
        <v>726.96</v>
      </c>
      <c r="C143" s="68">
        <f t="shared" si="10"/>
        <v>549.62</v>
      </c>
      <c r="D143" s="68">
        <f t="shared" si="11"/>
        <v>177.34000000000003</v>
      </c>
      <c r="E143" s="68">
        <f t="shared" si="12"/>
        <v>65777.19000000009</v>
      </c>
    </row>
    <row r="144" spans="1:5" ht="12.75">
      <c r="A144" s="65">
        <f t="shared" si="9"/>
        <v>132</v>
      </c>
      <c r="B144" s="68">
        <f>IF(A144="","",IF(OR(A144=nper,payment&gt;ROUND((1+rate)*E143,2)),ROUND((1+rate)*E143,2),payment))</f>
        <v>726.96</v>
      </c>
      <c r="C144" s="68">
        <f t="shared" si="10"/>
        <v>548.14</v>
      </c>
      <c r="D144" s="68">
        <f t="shared" si="11"/>
        <v>178.82000000000005</v>
      </c>
      <c r="E144" s="68">
        <f t="shared" si="12"/>
        <v>65598.37000000008</v>
      </c>
    </row>
    <row r="145" spans="1:5" ht="12.75">
      <c r="A145" s="65">
        <f t="shared" si="9"/>
        <v>133</v>
      </c>
      <c r="B145" s="68">
        <f>IF(A145="","",IF(OR(A145=nper,payment&gt;ROUND((1+rate)*E144,2)),ROUND((1+rate)*E144,2),payment))</f>
        <v>726.96</v>
      </c>
      <c r="C145" s="68">
        <f t="shared" si="10"/>
        <v>546.65</v>
      </c>
      <c r="D145" s="68">
        <f t="shared" si="11"/>
        <v>180.31000000000006</v>
      </c>
      <c r="E145" s="68">
        <f t="shared" si="12"/>
        <v>65418.060000000085</v>
      </c>
    </row>
    <row r="146" spans="1:5" ht="12.75">
      <c r="A146" s="65">
        <f t="shared" si="9"/>
        <v>134</v>
      </c>
      <c r="B146" s="68">
        <f>IF(A146="","",IF(OR(A146=nper,payment&gt;ROUND((1+rate)*E145,2)),ROUND((1+rate)*E145,2),payment))</f>
        <v>726.96</v>
      </c>
      <c r="C146" s="68">
        <f t="shared" si="10"/>
        <v>545.15</v>
      </c>
      <c r="D146" s="68">
        <f t="shared" si="11"/>
        <v>181.81000000000006</v>
      </c>
      <c r="E146" s="68">
        <f t="shared" si="12"/>
        <v>65236.25000000009</v>
      </c>
    </row>
    <row r="147" spans="1:5" ht="12.75">
      <c r="A147" s="65">
        <f t="shared" si="9"/>
        <v>135</v>
      </c>
      <c r="B147" s="68">
        <f>IF(A147="","",IF(OR(A147=nper,payment&gt;ROUND((1+rate)*E146,2)),ROUND((1+rate)*E146,2),payment))</f>
        <v>726.96</v>
      </c>
      <c r="C147" s="68">
        <f t="shared" si="10"/>
        <v>543.64</v>
      </c>
      <c r="D147" s="68">
        <f t="shared" si="11"/>
        <v>183.32000000000005</v>
      </c>
      <c r="E147" s="68">
        <f t="shared" si="12"/>
        <v>65052.93000000009</v>
      </c>
    </row>
    <row r="148" spans="1:5" ht="12.75">
      <c r="A148" s="65">
        <f t="shared" si="9"/>
        <v>136</v>
      </c>
      <c r="B148" s="68">
        <f>IF(A148="","",IF(OR(A148=nper,payment&gt;ROUND((1+rate)*E147,2)),ROUND((1+rate)*E147,2),payment))</f>
        <v>726.96</v>
      </c>
      <c r="C148" s="68">
        <f t="shared" si="10"/>
        <v>542.11</v>
      </c>
      <c r="D148" s="68">
        <f t="shared" si="11"/>
        <v>184.85000000000002</v>
      </c>
      <c r="E148" s="68">
        <f t="shared" si="12"/>
        <v>64868.08000000009</v>
      </c>
    </row>
    <row r="149" spans="1:5" ht="12.75">
      <c r="A149" s="65">
        <f t="shared" si="9"/>
        <v>137</v>
      </c>
      <c r="B149" s="68">
        <f>IF(A149="","",IF(OR(A149=nper,payment&gt;ROUND((1+rate)*E148,2)),ROUND((1+rate)*E148,2),payment))</f>
        <v>726.96</v>
      </c>
      <c r="C149" s="68">
        <f t="shared" si="10"/>
        <v>540.57</v>
      </c>
      <c r="D149" s="68">
        <f t="shared" si="11"/>
        <v>186.39</v>
      </c>
      <c r="E149" s="68">
        <f t="shared" si="12"/>
        <v>64681.69000000009</v>
      </c>
    </row>
    <row r="150" spans="1:5" ht="12.75">
      <c r="A150" s="65">
        <f t="shared" si="9"/>
        <v>138</v>
      </c>
      <c r="B150" s="68">
        <f>IF(A150="","",IF(OR(A150=nper,payment&gt;ROUND((1+rate)*E149,2)),ROUND((1+rate)*E149,2),payment))</f>
        <v>726.96</v>
      </c>
      <c r="C150" s="68">
        <f t="shared" si="10"/>
        <v>539.01</v>
      </c>
      <c r="D150" s="68">
        <f t="shared" si="11"/>
        <v>187.95000000000005</v>
      </c>
      <c r="E150" s="68">
        <f t="shared" si="12"/>
        <v>64493.74000000009</v>
      </c>
    </row>
    <row r="151" spans="1:5" ht="12.75">
      <c r="A151" s="65">
        <f t="shared" si="9"/>
        <v>139</v>
      </c>
      <c r="B151" s="68">
        <f>IF(A151="","",IF(OR(A151=nper,payment&gt;ROUND((1+rate)*E150,2)),ROUND((1+rate)*E150,2),payment))</f>
        <v>726.96</v>
      </c>
      <c r="C151" s="68">
        <f t="shared" si="10"/>
        <v>537.45</v>
      </c>
      <c r="D151" s="68">
        <f t="shared" si="11"/>
        <v>189.51</v>
      </c>
      <c r="E151" s="68">
        <f t="shared" si="12"/>
        <v>64304.23000000009</v>
      </c>
    </row>
    <row r="152" spans="1:5" ht="12.75">
      <c r="A152" s="65">
        <f t="shared" si="9"/>
        <v>140</v>
      </c>
      <c r="B152" s="68">
        <f>IF(A152="","",IF(OR(A152=nper,payment&gt;ROUND((1+rate)*E151,2)),ROUND((1+rate)*E151,2),payment))</f>
        <v>726.96</v>
      </c>
      <c r="C152" s="68">
        <f t="shared" si="10"/>
        <v>535.87</v>
      </c>
      <c r="D152" s="68">
        <f t="shared" si="11"/>
        <v>191.09000000000003</v>
      </c>
      <c r="E152" s="68">
        <f t="shared" si="12"/>
        <v>64113.140000000094</v>
      </c>
    </row>
    <row r="153" spans="1:5" ht="12.75">
      <c r="A153" s="65">
        <f t="shared" si="9"/>
        <v>141</v>
      </c>
      <c r="B153" s="68">
        <f>IF(A153="","",IF(OR(A153=nper,payment&gt;ROUND((1+rate)*E152,2)),ROUND((1+rate)*E152,2),payment))</f>
        <v>726.96</v>
      </c>
      <c r="C153" s="68">
        <f t="shared" si="10"/>
        <v>534.28</v>
      </c>
      <c r="D153" s="68">
        <f t="shared" si="11"/>
        <v>192.68000000000006</v>
      </c>
      <c r="E153" s="68">
        <f t="shared" si="12"/>
        <v>63920.460000000094</v>
      </c>
    </row>
    <row r="154" spans="1:5" ht="12.75">
      <c r="A154" s="65">
        <f t="shared" si="9"/>
        <v>142</v>
      </c>
      <c r="B154" s="68">
        <f>IF(A154="","",IF(OR(A154=nper,payment&gt;ROUND((1+rate)*E153,2)),ROUND((1+rate)*E153,2),payment))</f>
        <v>726.96</v>
      </c>
      <c r="C154" s="68">
        <f t="shared" si="10"/>
        <v>532.67</v>
      </c>
      <c r="D154" s="68">
        <f t="shared" si="11"/>
        <v>194.29000000000008</v>
      </c>
      <c r="E154" s="68">
        <f t="shared" si="12"/>
        <v>63726.17000000009</v>
      </c>
    </row>
    <row r="155" spans="1:5" ht="12.75">
      <c r="A155" s="65">
        <f t="shared" si="9"/>
        <v>143</v>
      </c>
      <c r="B155" s="68">
        <f>IF(A155="","",IF(OR(A155=nper,payment&gt;ROUND((1+rate)*E154,2)),ROUND((1+rate)*E154,2),payment))</f>
        <v>726.96</v>
      </c>
      <c r="C155" s="68">
        <f t="shared" si="10"/>
        <v>531.05</v>
      </c>
      <c r="D155" s="68">
        <f t="shared" si="11"/>
        <v>195.91000000000008</v>
      </c>
      <c r="E155" s="68">
        <f t="shared" si="12"/>
        <v>63530.26000000009</v>
      </c>
    </row>
    <row r="156" spans="1:5" ht="12.75">
      <c r="A156" s="65">
        <f t="shared" si="9"/>
        <v>144</v>
      </c>
      <c r="B156" s="68">
        <f>IF(A156="","",IF(OR(A156=nper,payment&gt;ROUND((1+rate)*E155,2)),ROUND((1+rate)*E155,2),payment))</f>
        <v>726.96</v>
      </c>
      <c r="C156" s="68">
        <f t="shared" si="10"/>
        <v>529.42</v>
      </c>
      <c r="D156" s="68">
        <f t="shared" si="11"/>
        <v>197.54000000000008</v>
      </c>
      <c r="E156" s="68">
        <f t="shared" si="12"/>
        <v>63332.72000000009</v>
      </c>
    </row>
    <row r="157" spans="1:5" ht="12.75">
      <c r="A157" s="65">
        <f t="shared" si="9"/>
        <v>145</v>
      </c>
      <c r="B157" s="68">
        <f>IF(A157="","",IF(OR(A157=nper,payment&gt;ROUND((1+rate)*E156,2)),ROUND((1+rate)*E156,2),payment))</f>
        <v>726.96</v>
      </c>
      <c r="C157" s="68">
        <f t="shared" si="10"/>
        <v>527.77</v>
      </c>
      <c r="D157" s="68">
        <f t="shared" si="11"/>
        <v>199.19000000000005</v>
      </c>
      <c r="E157" s="68">
        <f t="shared" si="12"/>
        <v>63133.530000000086</v>
      </c>
    </row>
    <row r="158" spans="1:5" ht="12.75">
      <c r="A158" s="65">
        <f t="shared" si="9"/>
        <v>146</v>
      </c>
      <c r="B158" s="68">
        <f>IF(A158="","",IF(OR(A158=nper,payment&gt;ROUND((1+rate)*E157,2)),ROUND((1+rate)*E157,2),payment))</f>
        <v>726.96</v>
      </c>
      <c r="C158" s="68">
        <f t="shared" si="10"/>
        <v>526.11</v>
      </c>
      <c r="D158" s="68">
        <f t="shared" si="11"/>
        <v>200.85000000000002</v>
      </c>
      <c r="E158" s="68">
        <f t="shared" si="12"/>
        <v>62932.68000000009</v>
      </c>
    </row>
    <row r="159" spans="1:5" ht="12.75">
      <c r="A159" s="65">
        <f t="shared" si="9"/>
        <v>147</v>
      </c>
      <c r="B159" s="68">
        <f>IF(A159="","",IF(OR(A159=nper,payment&gt;ROUND((1+rate)*E158,2)),ROUND((1+rate)*E158,2),payment))</f>
        <v>726.96</v>
      </c>
      <c r="C159" s="68">
        <f t="shared" si="10"/>
        <v>524.44</v>
      </c>
      <c r="D159" s="68">
        <f t="shared" si="11"/>
        <v>202.51999999999998</v>
      </c>
      <c r="E159" s="68">
        <f t="shared" si="12"/>
        <v>62730.16000000009</v>
      </c>
    </row>
    <row r="160" spans="1:5" ht="12.75">
      <c r="A160" s="65">
        <f t="shared" si="9"/>
        <v>148</v>
      </c>
      <c r="B160" s="68">
        <f>IF(A160="","",IF(OR(A160=nper,payment&gt;ROUND((1+rate)*E159,2)),ROUND((1+rate)*E159,2),payment))</f>
        <v>726.96</v>
      </c>
      <c r="C160" s="68">
        <f t="shared" si="10"/>
        <v>522.75</v>
      </c>
      <c r="D160" s="68">
        <f t="shared" si="11"/>
        <v>204.21000000000004</v>
      </c>
      <c r="E160" s="68">
        <f t="shared" si="12"/>
        <v>62525.95000000009</v>
      </c>
    </row>
    <row r="161" spans="1:5" ht="12.75">
      <c r="A161" s="65">
        <f t="shared" si="9"/>
        <v>149</v>
      </c>
      <c r="B161" s="68">
        <f>IF(A161="","",IF(OR(A161=nper,payment&gt;ROUND((1+rate)*E160,2)),ROUND((1+rate)*E160,2),payment))</f>
        <v>726.96</v>
      </c>
      <c r="C161" s="68">
        <f t="shared" si="10"/>
        <v>521.05</v>
      </c>
      <c r="D161" s="68">
        <f t="shared" si="11"/>
        <v>205.91000000000008</v>
      </c>
      <c r="E161" s="68">
        <f t="shared" si="12"/>
        <v>62320.04000000009</v>
      </c>
    </row>
    <row r="162" spans="1:5" ht="12.75">
      <c r="A162" s="65">
        <f t="shared" si="9"/>
        <v>150</v>
      </c>
      <c r="B162" s="68">
        <f>IF(A162="","",IF(OR(A162=nper,payment&gt;ROUND((1+rate)*E161,2)),ROUND((1+rate)*E161,2),payment))</f>
        <v>726.96</v>
      </c>
      <c r="C162" s="68">
        <f t="shared" si="10"/>
        <v>519.33</v>
      </c>
      <c r="D162" s="68">
        <f t="shared" si="11"/>
        <v>207.63</v>
      </c>
      <c r="E162" s="68">
        <f t="shared" si="12"/>
        <v>62112.41000000009</v>
      </c>
    </row>
    <row r="163" spans="1:5" ht="12.75">
      <c r="A163" s="65">
        <f t="shared" si="9"/>
        <v>151</v>
      </c>
      <c r="B163" s="68">
        <f>IF(A163="","",IF(OR(A163=nper,payment&gt;ROUND((1+rate)*E162,2)),ROUND((1+rate)*E162,2),payment))</f>
        <v>726.96</v>
      </c>
      <c r="C163" s="68">
        <f t="shared" si="10"/>
        <v>517.6</v>
      </c>
      <c r="D163" s="68">
        <f t="shared" si="11"/>
        <v>209.36</v>
      </c>
      <c r="E163" s="68">
        <f t="shared" si="12"/>
        <v>61903.05000000009</v>
      </c>
    </row>
    <row r="164" spans="1:5" ht="12.75">
      <c r="A164" s="65">
        <f t="shared" si="9"/>
        <v>152</v>
      </c>
      <c r="B164" s="68">
        <f>IF(A164="","",IF(OR(A164=nper,payment&gt;ROUND((1+rate)*E163,2)),ROUND((1+rate)*E163,2),payment))</f>
        <v>726.96</v>
      </c>
      <c r="C164" s="68">
        <f t="shared" si="10"/>
        <v>515.86</v>
      </c>
      <c r="D164" s="68">
        <f t="shared" si="11"/>
        <v>211.10000000000002</v>
      </c>
      <c r="E164" s="68">
        <f t="shared" si="12"/>
        <v>61691.95000000009</v>
      </c>
    </row>
    <row r="165" spans="1:5" ht="12.75">
      <c r="A165" s="65">
        <f t="shared" si="9"/>
        <v>153</v>
      </c>
      <c r="B165" s="68">
        <f>IF(A165="","",IF(OR(A165=nper,payment&gt;ROUND((1+rate)*E164,2)),ROUND((1+rate)*E164,2),payment))</f>
        <v>726.96</v>
      </c>
      <c r="C165" s="68">
        <f t="shared" si="10"/>
        <v>514.1</v>
      </c>
      <c r="D165" s="68">
        <f t="shared" si="11"/>
        <v>212.86</v>
      </c>
      <c r="E165" s="68">
        <f t="shared" si="12"/>
        <v>61479.09000000009</v>
      </c>
    </row>
    <row r="166" spans="1:5" ht="12.75">
      <c r="A166" s="65">
        <f t="shared" si="9"/>
        <v>154</v>
      </c>
      <c r="B166" s="68">
        <f>IF(A166="","",IF(OR(A166=nper,payment&gt;ROUND((1+rate)*E165,2)),ROUND((1+rate)*E165,2),payment))</f>
        <v>726.96</v>
      </c>
      <c r="C166" s="68">
        <f t="shared" si="10"/>
        <v>512.33</v>
      </c>
      <c r="D166" s="68">
        <f t="shared" si="11"/>
        <v>214.63</v>
      </c>
      <c r="E166" s="68">
        <f t="shared" si="12"/>
        <v>61264.460000000094</v>
      </c>
    </row>
    <row r="167" spans="1:5" ht="12.75">
      <c r="A167" s="65">
        <f t="shared" si="9"/>
        <v>155</v>
      </c>
      <c r="B167" s="68">
        <f>IF(A167="","",IF(OR(A167=nper,payment&gt;ROUND((1+rate)*E166,2)),ROUND((1+rate)*E166,2),payment))</f>
        <v>726.96</v>
      </c>
      <c r="C167" s="68">
        <f t="shared" si="10"/>
        <v>510.54</v>
      </c>
      <c r="D167" s="68">
        <f t="shared" si="11"/>
        <v>216.42000000000002</v>
      </c>
      <c r="E167" s="68">
        <f t="shared" si="12"/>
        <v>61048.040000000095</v>
      </c>
    </row>
    <row r="168" spans="1:5" ht="12.75">
      <c r="A168" s="65">
        <f t="shared" si="9"/>
        <v>156</v>
      </c>
      <c r="B168" s="68">
        <f>IF(A168="","",IF(OR(A168=nper,payment&gt;ROUND((1+rate)*E167,2)),ROUND((1+rate)*E167,2),payment))</f>
        <v>726.96</v>
      </c>
      <c r="C168" s="68">
        <f t="shared" si="10"/>
        <v>508.73</v>
      </c>
      <c r="D168" s="68">
        <f t="shared" si="11"/>
        <v>218.23000000000002</v>
      </c>
      <c r="E168" s="68">
        <f t="shared" si="12"/>
        <v>60829.81000000009</v>
      </c>
    </row>
    <row r="169" spans="1:5" ht="12.75">
      <c r="A169" s="65">
        <f t="shared" si="9"/>
        <v>157</v>
      </c>
      <c r="B169" s="68">
        <f>IF(A169="","",IF(OR(A169=nper,payment&gt;ROUND((1+rate)*E168,2)),ROUND((1+rate)*E168,2),payment))</f>
        <v>726.96</v>
      </c>
      <c r="C169" s="68">
        <f t="shared" si="10"/>
        <v>506.92</v>
      </c>
      <c r="D169" s="68">
        <f t="shared" si="11"/>
        <v>220.04000000000002</v>
      </c>
      <c r="E169" s="68">
        <f t="shared" si="12"/>
        <v>60609.77000000009</v>
      </c>
    </row>
    <row r="170" spans="1:5" ht="12.75">
      <c r="A170" s="65">
        <f t="shared" si="9"/>
        <v>158</v>
      </c>
      <c r="B170" s="68">
        <f>IF(A170="","",IF(OR(A170=nper,payment&gt;ROUND((1+rate)*E169,2)),ROUND((1+rate)*E169,2),payment))</f>
        <v>726.96</v>
      </c>
      <c r="C170" s="68">
        <f t="shared" si="10"/>
        <v>505.08</v>
      </c>
      <c r="D170" s="68">
        <f t="shared" si="11"/>
        <v>221.88000000000005</v>
      </c>
      <c r="E170" s="68">
        <f t="shared" si="12"/>
        <v>60387.890000000094</v>
      </c>
    </row>
    <row r="171" spans="1:5" ht="12.75">
      <c r="A171" s="65">
        <f t="shared" si="9"/>
        <v>159</v>
      </c>
      <c r="B171" s="68">
        <f>IF(A171="","",IF(OR(A171=nper,payment&gt;ROUND((1+rate)*E170,2)),ROUND((1+rate)*E170,2),payment))</f>
        <v>726.96</v>
      </c>
      <c r="C171" s="68">
        <f t="shared" si="10"/>
        <v>503.23</v>
      </c>
      <c r="D171" s="68">
        <f t="shared" si="11"/>
        <v>223.73000000000002</v>
      </c>
      <c r="E171" s="68">
        <f t="shared" si="12"/>
        <v>60164.16000000009</v>
      </c>
    </row>
    <row r="172" spans="1:5" ht="12.75">
      <c r="A172" s="65">
        <f t="shared" si="9"/>
        <v>160</v>
      </c>
      <c r="B172" s="68">
        <f>IF(A172="","",IF(OR(A172=nper,payment&gt;ROUND((1+rate)*E171,2)),ROUND((1+rate)*E171,2),payment))</f>
        <v>726.96</v>
      </c>
      <c r="C172" s="68">
        <f t="shared" si="10"/>
        <v>501.37</v>
      </c>
      <c r="D172" s="68">
        <f t="shared" si="11"/>
        <v>225.59000000000003</v>
      </c>
      <c r="E172" s="68">
        <f t="shared" si="12"/>
        <v>59938.570000000094</v>
      </c>
    </row>
    <row r="173" spans="1:5" ht="12.75">
      <c r="A173" s="65">
        <f t="shared" si="9"/>
        <v>161</v>
      </c>
      <c r="B173" s="68">
        <f>IF(A173="","",IF(OR(A173=nper,payment&gt;ROUND((1+rate)*E172,2)),ROUND((1+rate)*E172,2),payment))</f>
        <v>726.96</v>
      </c>
      <c r="C173" s="68">
        <f t="shared" si="10"/>
        <v>499.49</v>
      </c>
      <c r="D173" s="68">
        <f t="shared" si="11"/>
        <v>227.47000000000003</v>
      </c>
      <c r="E173" s="68">
        <f t="shared" si="12"/>
        <v>59711.10000000009</v>
      </c>
    </row>
    <row r="174" spans="1:5" ht="12.75">
      <c r="A174" s="65">
        <f t="shared" si="9"/>
        <v>162</v>
      </c>
      <c r="B174" s="68">
        <f>IF(A174="","",IF(OR(A174=nper,payment&gt;ROUND((1+rate)*E173,2)),ROUND((1+rate)*E173,2),payment))</f>
        <v>726.96</v>
      </c>
      <c r="C174" s="68">
        <f t="shared" si="10"/>
        <v>497.59</v>
      </c>
      <c r="D174" s="68">
        <f t="shared" si="11"/>
        <v>229.37000000000006</v>
      </c>
      <c r="E174" s="68">
        <f t="shared" si="12"/>
        <v>59481.73000000009</v>
      </c>
    </row>
    <row r="175" spans="1:5" ht="12.75">
      <c r="A175" s="65">
        <f t="shared" si="9"/>
        <v>163</v>
      </c>
      <c r="B175" s="68">
        <f>IF(A175="","",IF(OR(A175=nper,payment&gt;ROUND((1+rate)*E174,2)),ROUND((1+rate)*E174,2),payment))</f>
        <v>726.96</v>
      </c>
      <c r="C175" s="68">
        <f t="shared" si="10"/>
        <v>495.68</v>
      </c>
      <c r="D175" s="68">
        <f t="shared" si="11"/>
        <v>231.28000000000003</v>
      </c>
      <c r="E175" s="68">
        <f t="shared" si="12"/>
        <v>59250.45000000009</v>
      </c>
    </row>
    <row r="176" spans="1:5" ht="12.75">
      <c r="A176" s="65">
        <f t="shared" si="9"/>
        <v>164</v>
      </c>
      <c r="B176" s="68">
        <f>IF(A176="","",IF(OR(A176=nper,payment&gt;ROUND((1+rate)*E175,2)),ROUND((1+rate)*E175,2),payment))</f>
        <v>726.96</v>
      </c>
      <c r="C176" s="68">
        <f t="shared" si="10"/>
        <v>493.75</v>
      </c>
      <c r="D176" s="68">
        <f t="shared" si="11"/>
        <v>233.21000000000004</v>
      </c>
      <c r="E176" s="68">
        <f t="shared" si="12"/>
        <v>59017.24000000009</v>
      </c>
    </row>
    <row r="177" spans="1:5" ht="12.75">
      <c r="A177" s="65">
        <f t="shared" si="9"/>
        <v>165</v>
      </c>
      <c r="B177" s="68">
        <f>IF(A177="","",IF(OR(A177=nper,payment&gt;ROUND((1+rate)*E176,2)),ROUND((1+rate)*E176,2),payment))</f>
        <v>726.96</v>
      </c>
      <c r="C177" s="68">
        <f t="shared" si="10"/>
        <v>491.81</v>
      </c>
      <c r="D177" s="68">
        <f t="shared" si="11"/>
        <v>235.15000000000003</v>
      </c>
      <c r="E177" s="68">
        <f t="shared" si="12"/>
        <v>58782.09000000009</v>
      </c>
    </row>
    <row r="178" spans="1:5" ht="12.75">
      <c r="A178" s="65">
        <f t="shared" si="9"/>
        <v>166</v>
      </c>
      <c r="B178" s="68">
        <f>IF(A178="","",IF(OR(A178=nper,payment&gt;ROUND((1+rate)*E177,2)),ROUND((1+rate)*E177,2),payment))</f>
        <v>726.96</v>
      </c>
      <c r="C178" s="68">
        <f t="shared" si="10"/>
        <v>489.85</v>
      </c>
      <c r="D178" s="68">
        <f t="shared" si="11"/>
        <v>237.11</v>
      </c>
      <c r="E178" s="68">
        <f t="shared" si="12"/>
        <v>58544.98000000009</v>
      </c>
    </row>
    <row r="179" spans="1:5" ht="12.75">
      <c r="A179" s="65">
        <f t="shared" si="9"/>
        <v>167</v>
      </c>
      <c r="B179" s="68">
        <f>IF(A179="","",IF(OR(A179=nper,payment&gt;ROUND((1+rate)*E178,2)),ROUND((1+rate)*E178,2),payment))</f>
        <v>726.96</v>
      </c>
      <c r="C179" s="68">
        <f t="shared" si="10"/>
        <v>487.87</v>
      </c>
      <c r="D179" s="68">
        <f t="shared" si="11"/>
        <v>239.09000000000003</v>
      </c>
      <c r="E179" s="68">
        <f t="shared" si="12"/>
        <v>58305.890000000094</v>
      </c>
    </row>
    <row r="180" spans="1:5" ht="12.75">
      <c r="A180" s="65">
        <f t="shared" si="9"/>
        <v>168</v>
      </c>
      <c r="B180" s="68">
        <f>IF(A180="","",IF(OR(A180=nper,payment&gt;ROUND((1+rate)*E179,2)),ROUND((1+rate)*E179,2),payment))</f>
        <v>726.96</v>
      </c>
      <c r="C180" s="68">
        <f t="shared" si="10"/>
        <v>485.88</v>
      </c>
      <c r="D180" s="68">
        <f t="shared" si="11"/>
        <v>241.08000000000004</v>
      </c>
      <c r="E180" s="68">
        <f t="shared" si="12"/>
        <v>58064.81000000009</v>
      </c>
    </row>
    <row r="181" spans="1:5" ht="12.75">
      <c r="A181" s="65">
        <f t="shared" si="9"/>
        <v>169</v>
      </c>
      <c r="B181" s="68">
        <f>IF(A181="","",IF(OR(A181=nper,payment&gt;ROUND((1+rate)*E180,2)),ROUND((1+rate)*E180,2),payment))</f>
        <v>726.96</v>
      </c>
      <c r="C181" s="68">
        <f t="shared" si="10"/>
        <v>483.87</v>
      </c>
      <c r="D181" s="68">
        <f t="shared" si="11"/>
        <v>243.09000000000003</v>
      </c>
      <c r="E181" s="68">
        <f t="shared" si="12"/>
        <v>57821.720000000096</v>
      </c>
    </row>
    <row r="182" spans="1:5" ht="12.75">
      <c r="A182" s="65">
        <f t="shared" si="9"/>
        <v>170</v>
      </c>
      <c r="B182" s="68">
        <f>IF(A182="","",IF(OR(A182=nper,payment&gt;ROUND((1+rate)*E181,2)),ROUND((1+rate)*E181,2),payment))</f>
        <v>726.96</v>
      </c>
      <c r="C182" s="68">
        <f t="shared" si="10"/>
        <v>481.85</v>
      </c>
      <c r="D182" s="68">
        <f t="shared" si="11"/>
        <v>245.11</v>
      </c>
      <c r="E182" s="68">
        <f t="shared" si="12"/>
        <v>57576.610000000095</v>
      </c>
    </row>
    <row r="183" spans="1:5" ht="12.75">
      <c r="A183" s="65">
        <f t="shared" si="9"/>
        <v>171</v>
      </c>
      <c r="B183" s="68">
        <f>IF(A183="","",IF(OR(A183=nper,payment&gt;ROUND((1+rate)*E182,2)),ROUND((1+rate)*E182,2),payment))</f>
        <v>726.96</v>
      </c>
      <c r="C183" s="68">
        <f t="shared" si="10"/>
        <v>479.81</v>
      </c>
      <c r="D183" s="68">
        <f t="shared" si="11"/>
        <v>247.15000000000003</v>
      </c>
      <c r="E183" s="68">
        <f t="shared" si="12"/>
        <v>57329.460000000094</v>
      </c>
    </row>
    <row r="184" spans="1:5" ht="12.75">
      <c r="A184" s="65">
        <f t="shared" si="9"/>
        <v>172</v>
      </c>
      <c r="B184" s="68">
        <f>IF(A184="","",IF(OR(A184=nper,payment&gt;ROUND((1+rate)*E183,2)),ROUND((1+rate)*E183,2),payment))</f>
        <v>726.96</v>
      </c>
      <c r="C184" s="68">
        <f t="shared" si="10"/>
        <v>477.75</v>
      </c>
      <c r="D184" s="68">
        <f t="shared" si="11"/>
        <v>249.21000000000004</v>
      </c>
      <c r="E184" s="68">
        <f t="shared" si="12"/>
        <v>57080.250000000095</v>
      </c>
    </row>
    <row r="185" spans="1:5" ht="12.75">
      <c r="A185" s="65">
        <f t="shared" si="9"/>
        <v>173</v>
      </c>
      <c r="B185" s="68">
        <f>IF(A185="","",IF(OR(A185=nper,payment&gt;ROUND((1+rate)*E184,2)),ROUND((1+rate)*E184,2),payment))</f>
        <v>726.96</v>
      </c>
      <c r="C185" s="68">
        <f t="shared" si="10"/>
        <v>475.67</v>
      </c>
      <c r="D185" s="68">
        <f t="shared" si="11"/>
        <v>251.29000000000002</v>
      </c>
      <c r="E185" s="68">
        <f t="shared" si="12"/>
        <v>56828.960000000094</v>
      </c>
    </row>
    <row r="186" spans="1:5" ht="12.75">
      <c r="A186" s="65">
        <f t="shared" si="9"/>
        <v>174</v>
      </c>
      <c r="B186" s="68">
        <f>IF(A186="","",IF(OR(A186=nper,payment&gt;ROUND((1+rate)*E185,2)),ROUND((1+rate)*E185,2),payment))</f>
        <v>726.96</v>
      </c>
      <c r="C186" s="68">
        <f t="shared" si="10"/>
        <v>473.57</v>
      </c>
      <c r="D186" s="68">
        <f t="shared" si="11"/>
        <v>253.39000000000004</v>
      </c>
      <c r="E186" s="68">
        <f t="shared" si="12"/>
        <v>56575.570000000094</v>
      </c>
    </row>
    <row r="187" spans="1:5" ht="12.75">
      <c r="A187" s="65">
        <f t="shared" si="9"/>
        <v>175</v>
      </c>
      <c r="B187" s="68">
        <f>IF(A187="","",IF(OR(A187=nper,payment&gt;ROUND((1+rate)*E186,2)),ROUND((1+rate)*E186,2),payment))</f>
        <v>726.96</v>
      </c>
      <c r="C187" s="68">
        <f t="shared" si="10"/>
        <v>471.46</v>
      </c>
      <c r="D187" s="68">
        <f t="shared" si="11"/>
        <v>255.50000000000006</v>
      </c>
      <c r="E187" s="68">
        <f t="shared" si="12"/>
        <v>56320.070000000094</v>
      </c>
    </row>
    <row r="188" spans="1:5" ht="12.75">
      <c r="A188" s="65">
        <f t="shared" si="9"/>
        <v>176</v>
      </c>
      <c r="B188" s="68">
        <f>IF(A188="","",IF(OR(A188=nper,payment&gt;ROUND((1+rate)*E187,2)),ROUND((1+rate)*E187,2),payment))</f>
        <v>726.96</v>
      </c>
      <c r="C188" s="68">
        <f t="shared" si="10"/>
        <v>469.33</v>
      </c>
      <c r="D188" s="68">
        <f t="shared" si="11"/>
        <v>257.63000000000005</v>
      </c>
      <c r="E188" s="68">
        <f t="shared" si="12"/>
        <v>56062.4400000001</v>
      </c>
    </row>
    <row r="189" spans="1:5" ht="12.75">
      <c r="A189" s="65">
        <f t="shared" si="9"/>
        <v>177</v>
      </c>
      <c r="B189" s="68">
        <f>IF(A189="","",IF(OR(A189=nper,payment&gt;ROUND((1+rate)*E188,2)),ROUND((1+rate)*E188,2),payment))</f>
        <v>726.96</v>
      </c>
      <c r="C189" s="68">
        <f t="shared" si="10"/>
        <v>467.19</v>
      </c>
      <c r="D189" s="68">
        <f t="shared" si="11"/>
        <v>259.77000000000004</v>
      </c>
      <c r="E189" s="68">
        <f t="shared" si="12"/>
        <v>55802.6700000001</v>
      </c>
    </row>
    <row r="190" spans="1:5" ht="12.75">
      <c r="A190" s="65">
        <f t="shared" si="9"/>
        <v>178</v>
      </c>
      <c r="B190" s="68">
        <f>IF(A190="","",IF(OR(A190=nper,payment&gt;ROUND((1+rate)*E189,2)),ROUND((1+rate)*E189,2),payment))</f>
        <v>726.96</v>
      </c>
      <c r="C190" s="68">
        <f t="shared" si="10"/>
        <v>465.02</v>
      </c>
      <c r="D190" s="68">
        <f t="shared" si="11"/>
        <v>261.94000000000005</v>
      </c>
      <c r="E190" s="68">
        <f t="shared" si="12"/>
        <v>55540.7300000001</v>
      </c>
    </row>
    <row r="191" spans="1:5" ht="12.75">
      <c r="A191" s="65">
        <f t="shared" si="9"/>
        <v>179</v>
      </c>
      <c r="B191" s="68">
        <f>IF(A191="","",IF(OR(A191=nper,payment&gt;ROUND((1+rate)*E190,2)),ROUND((1+rate)*E190,2),payment))</f>
        <v>726.96</v>
      </c>
      <c r="C191" s="68">
        <f t="shared" si="10"/>
        <v>462.84</v>
      </c>
      <c r="D191" s="68">
        <f t="shared" si="11"/>
        <v>264.12000000000006</v>
      </c>
      <c r="E191" s="68">
        <f t="shared" si="12"/>
        <v>55276.610000000095</v>
      </c>
    </row>
    <row r="192" spans="1:5" ht="12.75">
      <c r="A192" s="65">
        <f t="shared" si="9"/>
        <v>180</v>
      </c>
      <c r="B192" s="68">
        <f>IF(A192="","",IF(OR(A192=nper,payment&gt;ROUND((1+rate)*E191,2)),ROUND((1+rate)*E191,2),payment))</f>
        <v>726.96</v>
      </c>
      <c r="C192" s="68">
        <f t="shared" si="10"/>
        <v>460.64</v>
      </c>
      <c r="D192" s="68">
        <f t="shared" si="11"/>
        <v>266.32000000000005</v>
      </c>
      <c r="E192" s="68">
        <f t="shared" si="12"/>
        <v>55010.290000000095</v>
      </c>
    </row>
    <row r="193" spans="1:5" ht="12.75">
      <c r="A193" s="65">
        <f t="shared" si="9"/>
        <v>181</v>
      </c>
      <c r="B193" s="68">
        <f>IF(A193="","",IF(OR(A193=nper,payment&gt;ROUND((1+rate)*E192,2)),ROUND((1+rate)*E192,2),payment))</f>
        <v>726.96</v>
      </c>
      <c r="C193" s="68">
        <f t="shared" si="10"/>
        <v>458.42</v>
      </c>
      <c r="D193" s="68">
        <f t="shared" si="11"/>
        <v>268.54</v>
      </c>
      <c r="E193" s="68">
        <f t="shared" si="12"/>
        <v>54741.750000000095</v>
      </c>
    </row>
    <row r="194" spans="1:5" ht="12.75">
      <c r="A194" s="65">
        <f t="shared" si="9"/>
        <v>182</v>
      </c>
      <c r="B194" s="68">
        <f>IF(A194="","",IF(OR(A194=nper,payment&gt;ROUND((1+rate)*E193,2)),ROUND((1+rate)*E193,2),payment))</f>
        <v>726.96</v>
      </c>
      <c r="C194" s="68">
        <f t="shared" si="10"/>
        <v>456.18</v>
      </c>
      <c r="D194" s="68">
        <f t="shared" si="11"/>
        <v>270.78000000000003</v>
      </c>
      <c r="E194" s="68">
        <f t="shared" si="12"/>
        <v>54470.970000000096</v>
      </c>
    </row>
    <row r="195" spans="1:5" ht="12.75">
      <c r="A195" s="65">
        <f t="shared" si="9"/>
        <v>183</v>
      </c>
      <c r="B195" s="68">
        <f>IF(A195="","",IF(OR(A195=nper,payment&gt;ROUND((1+rate)*E194,2)),ROUND((1+rate)*E194,2),payment))</f>
        <v>726.96</v>
      </c>
      <c r="C195" s="68">
        <f t="shared" si="10"/>
        <v>453.92</v>
      </c>
      <c r="D195" s="68">
        <f t="shared" si="11"/>
        <v>273.04</v>
      </c>
      <c r="E195" s="68">
        <f t="shared" si="12"/>
        <v>54197.930000000095</v>
      </c>
    </row>
    <row r="196" spans="1:5" ht="12.75">
      <c r="A196" s="65">
        <f t="shared" si="9"/>
        <v>184</v>
      </c>
      <c r="B196" s="68">
        <f>IF(A196="","",IF(OR(A196=nper,payment&gt;ROUND((1+rate)*E195,2)),ROUND((1+rate)*E195,2),payment))</f>
        <v>726.96</v>
      </c>
      <c r="C196" s="68">
        <f t="shared" si="10"/>
        <v>451.65</v>
      </c>
      <c r="D196" s="68">
        <f t="shared" si="11"/>
        <v>275.31000000000006</v>
      </c>
      <c r="E196" s="68">
        <f t="shared" si="12"/>
        <v>53922.6200000001</v>
      </c>
    </row>
    <row r="197" spans="1:5" ht="12.75">
      <c r="A197" s="65">
        <f t="shared" si="9"/>
        <v>185</v>
      </c>
      <c r="B197" s="68">
        <f>IF(A197="","",IF(OR(A197=nper,payment&gt;ROUND((1+rate)*E196,2)),ROUND((1+rate)*E196,2),payment))</f>
        <v>726.96</v>
      </c>
      <c r="C197" s="68">
        <f t="shared" si="10"/>
        <v>449.36</v>
      </c>
      <c r="D197" s="68">
        <f t="shared" si="11"/>
        <v>277.6</v>
      </c>
      <c r="E197" s="68">
        <f t="shared" si="12"/>
        <v>53645.0200000001</v>
      </c>
    </row>
    <row r="198" spans="1:5" ht="12.75">
      <c r="A198" s="65">
        <f t="shared" si="9"/>
        <v>186</v>
      </c>
      <c r="B198" s="68">
        <f>IF(A198="","",IF(OR(A198=nper,payment&gt;ROUND((1+rate)*E197,2)),ROUND((1+rate)*E197,2),payment))</f>
        <v>726.96</v>
      </c>
      <c r="C198" s="68">
        <f t="shared" si="10"/>
        <v>447.04</v>
      </c>
      <c r="D198" s="68">
        <f t="shared" si="11"/>
        <v>279.92</v>
      </c>
      <c r="E198" s="68">
        <f t="shared" si="12"/>
        <v>53365.1000000001</v>
      </c>
    </row>
    <row r="199" spans="1:5" ht="12.75">
      <c r="A199" s="65">
        <f t="shared" si="9"/>
        <v>187</v>
      </c>
      <c r="B199" s="68">
        <f>IF(A199="","",IF(OR(A199=nper,payment&gt;ROUND((1+rate)*E198,2)),ROUND((1+rate)*E198,2),payment))</f>
        <v>726.96</v>
      </c>
      <c r="C199" s="68">
        <f t="shared" si="10"/>
        <v>444.71</v>
      </c>
      <c r="D199" s="68">
        <f t="shared" si="11"/>
        <v>282.25000000000006</v>
      </c>
      <c r="E199" s="68">
        <f t="shared" si="12"/>
        <v>53082.8500000001</v>
      </c>
    </row>
    <row r="200" spans="1:5" ht="12.75">
      <c r="A200" s="65">
        <f t="shared" si="9"/>
        <v>188</v>
      </c>
      <c r="B200" s="68">
        <f>IF(A200="","",IF(OR(A200=nper,payment&gt;ROUND((1+rate)*E199,2)),ROUND((1+rate)*E199,2),payment))</f>
        <v>726.96</v>
      </c>
      <c r="C200" s="68">
        <f t="shared" si="10"/>
        <v>442.36</v>
      </c>
      <c r="D200" s="68">
        <f t="shared" si="11"/>
        <v>284.6</v>
      </c>
      <c r="E200" s="68">
        <f t="shared" si="12"/>
        <v>52798.2500000001</v>
      </c>
    </row>
    <row r="201" spans="1:5" ht="12.75">
      <c r="A201" s="65">
        <f t="shared" si="9"/>
        <v>189</v>
      </c>
      <c r="B201" s="68">
        <f>IF(A201="","",IF(OR(A201=nper,payment&gt;ROUND((1+rate)*E200,2)),ROUND((1+rate)*E200,2),payment))</f>
        <v>726.96</v>
      </c>
      <c r="C201" s="68">
        <f t="shared" si="10"/>
        <v>439.99</v>
      </c>
      <c r="D201" s="68">
        <f t="shared" si="11"/>
        <v>286.97</v>
      </c>
      <c r="E201" s="68">
        <f t="shared" si="12"/>
        <v>52511.2800000001</v>
      </c>
    </row>
    <row r="202" spans="1:5" ht="12.75">
      <c r="A202" s="65">
        <f t="shared" si="9"/>
        <v>190</v>
      </c>
      <c r="B202" s="68">
        <f>IF(A202="","",IF(OR(A202=nper,payment&gt;ROUND((1+rate)*E201,2)),ROUND((1+rate)*E201,2),payment))</f>
        <v>726.96</v>
      </c>
      <c r="C202" s="68">
        <f t="shared" si="10"/>
        <v>437.59</v>
      </c>
      <c r="D202" s="68">
        <f t="shared" si="11"/>
        <v>289.37000000000006</v>
      </c>
      <c r="E202" s="68">
        <f t="shared" si="12"/>
        <v>52221.9100000001</v>
      </c>
    </row>
    <row r="203" spans="1:5" ht="12.75">
      <c r="A203" s="65">
        <f t="shared" si="9"/>
        <v>191</v>
      </c>
      <c r="B203" s="68">
        <f>IF(A203="","",IF(OR(A203=nper,payment&gt;ROUND((1+rate)*E202,2)),ROUND((1+rate)*E202,2),payment))</f>
        <v>726.96</v>
      </c>
      <c r="C203" s="68">
        <f t="shared" si="10"/>
        <v>435.18</v>
      </c>
      <c r="D203" s="68">
        <f t="shared" si="11"/>
        <v>291.78000000000003</v>
      </c>
      <c r="E203" s="68">
        <f t="shared" si="12"/>
        <v>51930.1300000001</v>
      </c>
    </row>
    <row r="204" spans="1:5" ht="12.75">
      <c r="A204" s="65">
        <f t="shared" si="9"/>
        <v>192</v>
      </c>
      <c r="B204" s="68">
        <f>IF(A204="","",IF(OR(A204=nper,payment&gt;ROUND((1+rate)*E203,2)),ROUND((1+rate)*E203,2),payment))</f>
        <v>726.96</v>
      </c>
      <c r="C204" s="68">
        <f t="shared" si="10"/>
        <v>432.75</v>
      </c>
      <c r="D204" s="68">
        <f t="shared" si="11"/>
        <v>294.21000000000004</v>
      </c>
      <c r="E204" s="68">
        <f t="shared" si="12"/>
        <v>51635.9200000001</v>
      </c>
    </row>
    <row r="205" spans="1:5" ht="12.75">
      <c r="A205" s="65">
        <f aca="true" t="shared" si="13" ref="A205:A268">IF(A204&gt;=nper,"",A204+1)</f>
        <v>193</v>
      </c>
      <c r="B205" s="68">
        <f>IF(A205="","",IF(OR(A205=nper,payment&gt;ROUND((1+rate)*E204,2)),ROUND((1+rate)*E204,2),payment))</f>
        <v>726.96</v>
      </c>
      <c r="C205" s="68">
        <f aca="true" t="shared" si="14" ref="C205:C268">IF(A205="","",ROUND(rate*E204,2))</f>
        <v>430.3</v>
      </c>
      <c r="D205" s="68">
        <f aca="true" t="shared" si="15" ref="D205:D268">IF(A205="","",B205-C205)</f>
        <v>296.66</v>
      </c>
      <c r="E205" s="68">
        <f aca="true" t="shared" si="16" ref="E205:E268">IF(A205="","",E204-D205)</f>
        <v>51339.2600000001</v>
      </c>
    </row>
    <row r="206" spans="1:5" ht="12.75">
      <c r="A206" s="65">
        <f t="shared" si="13"/>
        <v>194</v>
      </c>
      <c r="B206" s="68">
        <f>IF(A206="","",IF(OR(A206=nper,payment&gt;ROUND((1+rate)*E205,2)),ROUND((1+rate)*E205,2),payment))</f>
        <v>726.96</v>
      </c>
      <c r="C206" s="68">
        <f t="shared" si="14"/>
        <v>427.83</v>
      </c>
      <c r="D206" s="68">
        <f t="shared" si="15"/>
        <v>299.13000000000005</v>
      </c>
      <c r="E206" s="68">
        <f t="shared" si="16"/>
        <v>51040.1300000001</v>
      </c>
    </row>
    <row r="207" spans="1:5" ht="12.75">
      <c r="A207" s="65">
        <f t="shared" si="13"/>
        <v>195</v>
      </c>
      <c r="B207" s="68">
        <f>IF(A207="","",IF(OR(A207=nper,payment&gt;ROUND((1+rate)*E206,2)),ROUND((1+rate)*E206,2),payment))</f>
        <v>726.96</v>
      </c>
      <c r="C207" s="68">
        <f t="shared" si="14"/>
        <v>425.33</v>
      </c>
      <c r="D207" s="68">
        <f t="shared" si="15"/>
        <v>301.63000000000005</v>
      </c>
      <c r="E207" s="68">
        <f t="shared" si="16"/>
        <v>50738.5000000001</v>
      </c>
    </row>
    <row r="208" spans="1:5" ht="12.75">
      <c r="A208" s="65">
        <f t="shared" si="13"/>
        <v>196</v>
      </c>
      <c r="B208" s="68">
        <f>IF(A208="","",IF(OR(A208=nper,payment&gt;ROUND((1+rate)*E207,2)),ROUND((1+rate)*E207,2),payment))</f>
        <v>726.96</v>
      </c>
      <c r="C208" s="68">
        <f t="shared" si="14"/>
        <v>422.82</v>
      </c>
      <c r="D208" s="68">
        <f t="shared" si="15"/>
        <v>304.14000000000004</v>
      </c>
      <c r="E208" s="68">
        <f t="shared" si="16"/>
        <v>50434.3600000001</v>
      </c>
    </row>
    <row r="209" spans="1:5" ht="12.75">
      <c r="A209" s="65">
        <f t="shared" si="13"/>
        <v>197</v>
      </c>
      <c r="B209" s="68">
        <f>IF(A209="","",IF(OR(A209=nper,payment&gt;ROUND((1+rate)*E208,2)),ROUND((1+rate)*E208,2),payment))</f>
        <v>726.96</v>
      </c>
      <c r="C209" s="68">
        <f t="shared" si="14"/>
        <v>420.29</v>
      </c>
      <c r="D209" s="68">
        <f t="shared" si="15"/>
        <v>306.67</v>
      </c>
      <c r="E209" s="68">
        <f t="shared" si="16"/>
        <v>50127.690000000104</v>
      </c>
    </row>
    <row r="210" spans="1:5" ht="12.75">
      <c r="A210" s="65">
        <f t="shared" si="13"/>
        <v>198</v>
      </c>
      <c r="B210" s="68">
        <f>IF(A210="","",IF(OR(A210=nper,payment&gt;ROUND((1+rate)*E209,2)),ROUND((1+rate)*E209,2),payment))</f>
        <v>726.96</v>
      </c>
      <c r="C210" s="68">
        <f t="shared" si="14"/>
        <v>417.73</v>
      </c>
      <c r="D210" s="68">
        <f t="shared" si="15"/>
        <v>309.23</v>
      </c>
      <c r="E210" s="68">
        <f t="shared" si="16"/>
        <v>49818.4600000001</v>
      </c>
    </row>
    <row r="211" spans="1:5" ht="12.75">
      <c r="A211" s="65">
        <f t="shared" si="13"/>
        <v>199</v>
      </c>
      <c r="B211" s="68">
        <f>IF(A211="","",IF(OR(A211=nper,payment&gt;ROUND((1+rate)*E210,2)),ROUND((1+rate)*E210,2),payment))</f>
        <v>726.96</v>
      </c>
      <c r="C211" s="68">
        <f t="shared" si="14"/>
        <v>415.15</v>
      </c>
      <c r="D211" s="68">
        <f t="shared" si="15"/>
        <v>311.81000000000006</v>
      </c>
      <c r="E211" s="68">
        <f t="shared" si="16"/>
        <v>49506.6500000001</v>
      </c>
    </row>
    <row r="212" spans="1:5" ht="12.75">
      <c r="A212" s="65">
        <f t="shared" si="13"/>
        <v>200</v>
      </c>
      <c r="B212" s="68">
        <f>IF(A212="","",IF(OR(A212=nper,payment&gt;ROUND((1+rate)*E211,2)),ROUND((1+rate)*E211,2),payment))</f>
        <v>726.96</v>
      </c>
      <c r="C212" s="68">
        <f t="shared" si="14"/>
        <v>412.56</v>
      </c>
      <c r="D212" s="68">
        <f t="shared" si="15"/>
        <v>314.40000000000003</v>
      </c>
      <c r="E212" s="68">
        <f t="shared" si="16"/>
        <v>49192.2500000001</v>
      </c>
    </row>
    <row r="213" spans="1:5" ht="12.75">
      <c r="A213" s="65">
        <f t="shared" si="13"/>
        <v>201</v>
      </c>
      <c r="B213" s="68">
        <f>IF(A213="","",IF(OR(A213=nper,payment&gt;ROUND((1+rate)*E212,2)),ROUND((1+rate)*E212,2),payment))</f>
        <v>726.96</v>
      </c>
      <c r="C213" s="68">
        <f t="shared" si="14"/>
        <v>409.94</v>
      </c>
      <c r="D213" s="68">
        <f t="shared" si="15"/>
        <v>317.02000000000004</v>
      </c>
      <c r="E213" s="68">
        <f t="shared" si="16"/>
        <v>48875.230000000105</v>
      </c>
    </row>
    <row r="214" spans="1:5" ht="12.75">
      <c r="A214" s="65">
        <f t="shared" si="13"/>
        <v>202</v>
      </c>
      <c r="B214" s="68">
        <f>IF(A214="","",IF(OR(A214=nper,payment&gt;ROUND((1+rate)*E213,2)),ROUND((1+rate)*E213,2),payment))</f>
        <v>726.96</v>
      </c>
      <c r="C214" s="68">
        <f t="shared" si="14"/>
        <v>407.29</v>
      </c>
      <c r="D214" s="68">
        <f t="shared" si="15"/>
        <v>319.67</v>
      </c>
      <c r="E214" s="68">
        <f t="shared" si="16"/>
        <v>48555.56000000011</v>
      </c>
    </row>
    <row r="215" spans="1:5" ht="12.75">
      <c r="A215" s="65">
        <f t="shared" si="13"/>
        <v>203</v>
      </c>
      <c r="B215" s="68">
        <f>IF(A215="","",IF(OR(A215=nper,payment&gt;ROUND((1+rate)*E214,2)),ROUND((1+rate)*E214,2),payment))</f>
        <v>726.96</v>
      </c>
      <c r="C215" s="68">
        <f t="shared" si="14"/>
        <v>404.63</v>
      </c>
      <c r="D215" s="68">
        <f t="shared" si="15"/>
        <v>322.33000000000004</v>
      </c>
      <c r="E215" s="68">
        <f t="shared" si="16"/>
        <v>48233.230000000105</v>
      </c>
    </row>
    <row r="216" spans="1:5" ht="12.75">
      <c r="A216" s="65">
        <f t="shared" si="13"/>
        <v>204</v>
      </c>
      <c r="B216" s="68">
        <f>IF(A216="","",IF(OR(A216=nper,payment&gt;ROUND((1+rate)*E215,2)),ROUND((1+rate)*E215,2),payment))</f>
        <v>726.96</v>
      </c>
      <c r="C216" s="68">
        <f t="shared" si="14"/>
        <v>401.94</v>
      </c>
      <c r="D216" s="68">
        <f t="shared" si="15"/>
        <v>325.02000000000004</v>
      </c>
      <c r="E216" s="68">
        <f t="shared" si="16"/>
        <v>47908.21000000011</v>
      </c>
    </row>
    <row r="217" spans="1:5" ht="12.75">
      <c r="A217" s="65">
        <f t="shared" si="13"/>
        <v>205</v>
      </c>
      <c r="B217" s="68">
        <f>IF(A217="","",IF(OR(A217=nper,payment&gt;ROUND((1+rate)*E216,2)),ROUND((1+rate)*E216,2),payment))</f>
        <v>726.96</v>
      </c>
      <c r="C217" s="68">
        <f t="shared" si="14"/>
        <v>399.24</v>
      </c>
      <c r="D217" s="68">
        <f t="shared" si="15"/>
        <v>327.72</v>
      </c>
      <c r="E217" s="68">
        <f t="shared" si="16"/>
        <v>47580.49000000011</v>
      </c>
    </row>
    <row r="218" spans="1:5" ht="12.75">
      <c r="A218" s="65">
        <f t="shared" si="13"/>
        <v>206</v>
      </c>
      <c r="B218" s="68">
        <f>IF(A218="","",IF(OR(A218=nper,payment&gt;ROUND((1+rate)*E217,2)),ROUND((1+rate)*E217,2),payment))</f>
        <v>726.96</v>
      </c>
      <c r="C218" s="68">
        <f t="shared" si="14"/>
        <v>396.5</v>
      </c>
      <c r="D218" s="68">
        <f t="shared" si="15"/>
        <v>330.46000000000004</v>
      </c>
      <c r="E218" s="68">
        <f t="shared" si="16"/>
        <v>47250.03000000011</v>
      </c>
    </row>
    <row r="219" spans="1:5" ht="12.75">
      <c r="A219" s="65">
        <f t="shared" si="13"/>
        <v>207</v>
      </c>
      <c r="B219" s="68">
        <f>IF(A219="","",IF(OR(A219=nper,payment&gt;ROUND((1+rate)*E218,2)),ROUND((1+rate)*E218,2),payment))</f>
        <v>726.96</v>
      </c>
      <c r="C219" s="68">
        <f t="shared" si="14"/>
        <v>393.75</v>
      </c>
      <c r="D219" s="68">
        <f t="shared" si="15"/>
        <v>333.21000000000004</v>
      </c>
      <c r="E219" s="68">
        <f t="shared" si="16"/>
        <v>46916.82000000011</v>
      </c>
    </row>
    <row r="220" spans="1:5" ht="12.75">
      <c r="A220" s="65">
        <f t="shared" si="13"/>
        <v>208</v>
      </c>
      <c r="B220" s="68">
        <f>IF(A220="","",IF(OR(A220=nper,payment&gt;ROUND((1+rate)*E219,2)),ROUND((1+rate)*E219,2),payment))</f>
        <v>726.96</v>
      </c>
      <c r="C220" s="68">
        <f t="shared" si="14"/>
        <v>390.97</v>
      </c>
      <c r="D220" s="68">
        <f t="shared" si="15"/>
        <v>335.99</v>
      </c>
      <c r="E220" s="68">
        <f t="shared" si="16"/>
        <v>46580.83000000011</v>
      </c>
    </row>
    <row r="221" spans="1:5" ht="12.75">
      <c r="A221" s="65">
        <f t="shared" si="13"/>
        <v>209</v>
      </c>
      <c r="B221" s="68">
        <f>IF(A221="","",IF(OR(A221=nper,payment&gt;ROUND((1+rate)*E220,2)),ROUND((1+rate)*E220,2),payment))</f>
        <v>726.96</v>
      </c>
      <c r="C221" s="68">
        <f t="shared" si="14"/>
        <v>388.17</v>
      </c>
      <c r="D221" s="68">
        <f t="shared" si="15"/>
        <v>338.79</v>
      </c>
      <c r="E221" s="68">
        <f t="shared" si="16"/>
        <v>46242.04000000011</v>
      </c>
    </row>
    <row r="222" spans="1:5" ht="12.75">
      <c r="A222" s="65">
        <f t="shared" si="13"/>
        <v>210</v>
      </c>
      <c r="B222" s="68">
        <f>IF(A222="","",IF(OR(A222=nper,payment&gt;ROUND((1+rate)*E221,2)),ROUND((1+rate)*E221,2),payment))</f>
        <v>726.96</v>
      </c>
      <c r="C222" s="68">
        <f t="shared" si="14"/>
        <v>385.35</v>
      </c>
      <c r="D222" s="68">
        <f t="shared" si="15"/>
        <v>341.61</v>
      </c>
      <c r="E222" s="68">
        <f t="shared" si="16"/>
        <v>45900.43000000011</v>
      </c>
    </row>
    <row r="223" spans="1:5" ht="12.75">
      <c r="A223" s="65">
        <f t="shared" si="13"/>
        <v>211</v>
      </c>
      <c r="B223" s="68">
        <f>IF(A223="","",IF(OR(A223=nper,payment&gt;ROUND((1+rate)*E222,2)),ROUND((1+rate)*E222,2),payment))</f>
        <v>726.96</v>
      </c>
      <c r="C223" s="68">
        <f t="shared" si="14"/>
        <v>382.5</v>
      </c>
      <c r="D223" s="68">
        <f t="shared" si="15"/>
        <v>344.46000000000004</v>
      </c>
      <c r="E223" s="68">
        <f t="shared" si="16"/>
        <v>45555.97000000011</v>
      </c>
    </row>
    <row r="224" spans="1:5" ht="12.75">
      <c r="A224" s="65">
        <f t="shared" si="13"/>
        <v>212</v>
      </c>
      <c r="B224" s="68">
        <f>IF(A224="","",IF(OR(A224=nper,payment&gt;ROUND((1+rate)*E223,2)),ROUND((1+rate)*E223,2),payment))</f>
        <v>726.96</v>
      </c>
      <c r="C224" s="68">
        <f t="shared" si="14"/>
        <v>379.63</v>
      </c>
      <c r="D224" s="68">
        <f t="shared" si="15"/>
        <v>347.33000000000004</v>
      </c>
      <c r="E224" s="68">
        <f t="shared" si="16"/>
        <v>45208.64000000011</v>
      </c>
    </row>
    <row r="225" spans="1:5" ht="12.75">
      <c r="A225" s="65">
        <f t="shared" si="13"/>
        <v>213</v>
      </c>
      <c r="B225" s="68">
        <f>IF(A225="","",IF(OR(A225=nper,payment&gt;ROUND((1+rate)*E224,2)),ROUND((1+rate)*E224,2),payment))</f>
        <v>726.96</v>
      </c>
      <c r="C225" s="68">
        <f t="shared" si="14"/>
        <v>376.74</v>
      </c>
      <c r="D225" s="68">
        <f t="shared" si="15"/>
        <v>350.22</v>
      </c>
      <c r="E225" s="68">
        <f t="shared" si="16"/>
        <v>44858.42000000011</v>
      </c>
    </row>
    <row r="226" spans="1:5" ht="12.75">
      <c r="A226" s="65">
        <f t="shared" si="13"/>
        <v>214</v>
      </c>
      <c r="B226" s="68">
        <f>IF(A226="","",IF(OR(A226=nper,payment&gt;ROUND((1+rate)*E225,2)),ROUND((1+rate)*E225,2),payment))</f>
        <v>726.96</v>
      </c>
      <c r="C226" s="68">
        <f t="shared" si="14"/>
        <v>373.82</v>
      </c>
      <c r="D226" s="68">
        <f t="shared" si="15"/>
        <v>353.14000000000004</v>
      </c>
      <c r="E226" s="68">
        <f t="shared" si="16"/>
        <v>44505.28000000011</v>
      </c>
    </row>
    <row r="227" spans="1:5" ht="12.75">
      <c r="A227" s="65">
        <f t="shared" si="13"/>
        <v>215</v>
      </c>
      <c r="B227" s="68">
        <f>IF(A227="","",IF(OR(A227=nper,payment&gt;ROUND((1+rate)*E226,2)),ROUND((1+rate)*E226,2),payment))</f>
        <v>726.96</v>
      </c>
      <c r="C227" s="68">
        <f t="shared" si="14"/>
        <v>370.88</v>
      </c>
      <c r="D227" s="68">
        <f t="shared" si="15"/>
        <v>356.08000000000004</v>
      </c>
      <c r="E227" s="68">
        <f t="shared" si="16"/>
        <v>44149.200000000106</v>
      </c>
    </row>
    <row r="228" spans="1:5" ht="12.75">
      <c r="A228" s="65">
        <f t="shared" si="13"/>
        <v>216</v>
      </c>
      <c r="B228" s="68">
        <f>IF(A228="","",IF(OR(A228=nper,payment&gt;ROUND((1+rate)*E227,2)),ROUND((1+rate)*E227,2),payment))</f>
        <v>726.96</v>
      </c>
      <c r="C228" s="68">
        <f t="shared" si="14"/>
        <v>367.91</v>
      </c>
      <c r="D228" s="68">
        <f t="shared" si="15"/>
        <v>359.05</v>
      </c>
      <c r="E228" s="68">
        <f t="shared" si="16"/>
        <v>43790.1500000001</v>
      </c>
    </row>
    <row r="229" spans="1:5" ht="12.75">
      <c r="A229" s="65">
        <f t="shared" si="13"/>
        <v>217</v>
      </c>
      <c r="B229" s="68">
        <f>IF(A229="","",IF(OR(A229=nper,payment&gt;ROUND((1+rate)*E228,2)),ROUND((1+rate)*E228,2),payment))</f>
        <v>726.96</v>
      </c>
      <c r="C229" s="68">
        <f t="shared" si="14"/>
        <v>364.92</v>
      </c>
      <c r="D229" s="68">
        <f t="shared" si="15"/>
        <v>362.04</v>
      </c>
      <c r="E229" s="68">
        <f t="shared" si="16"/>
        <v>43428.1100000001</v>
      </c>
    </row>
    <row r="230" spans="1:5" ht="12.75">
      <c r="A230" s="65">
        <f t="shared" si="13"/>
        <v>218</v>
      </c>
      <c r="B230" s="68">
        <f>IF(A230="","",IF(OR(A230=nper,payment&gt;ROUND((1+rate)*E229,2)),ROUND((1+rate)*E229,2),payment))</f>
        <v>726.96</v>
      </c>
      <c r="C230" s="68">
        <f t="shared" si="14"/>
        <v>361.9</v>
      </c>
      <c r="D230" s="68">
        <f t="shared" si="15"/>
        <v>365.06000000000006</v>
      </c>
      <c r="E230" s="68">
        <f t="shared" si="16"/>
        <v>43063.050000000105</v>
      </c>
    </row>
    <row r="231" spans="1:5" ht="12.75">
      <c r="A231" s="65">
        <f t="shared" si="13"/>
        <v>219</v>
      </c>
      <c r="B231" s="68">
        <f>IF(A231="","",IF(OR(A231=nper,payment&gt;ROUND((1+rate)*E230,2)),ROUND((1+rate)*E230,2),payment))</f>
        <v>726.96</v>
      </c>
      <c r="C231" s="68">
        <f t="shared" si="14"/>
        <v>358.86</v>
      </c>
      <c r="D231" s="68">
        <f t="shared" si="15"/>
        <v>368.1</v>
      </c>
      <c r="E231" s="68">
        <f t="shared" si="16"/>
        <v>42694.950000000106</v>
      </c>
    </row>
    <row r="232" spans="1:5" ht="12.75">
      <c r="A232" s="65">
        <f t="shared" si="13"/>
        <v>220</v>
      </c>
      <c r="B232" s="68">
        <f>IF(A232="","",IF(OR(A232=nper,payment&gt;ROUND((1+rate)*E231,2)),ROUND((1+rate)*E231,2),payment))</f>
        <v>726.96</v>
      </c>
      <c r="C232" s="68">
        <f t="shared" si="14"/>
        <v>355.79</v>
      </c>
      <c r="D232" s="68">
        <f t="shared" si="15"/>
        <v>371.17</v>
      </c>
      <c r="E232" s="68">
        <f t="shared" si="16"/>
        <v>42323.78000000011</v>
      </c>
    </row>
    <row r="233" spans="1:5" ht="12.75">
      <c r="A233" s="65">
        <f t="shared" si="13"/>
        <v>221</v>
      </c>
      <c r="B233" s="68">
        <f>IF(A233="","",IF(OR(A233=nper,payment&gt;ROUND((1+rate)*E232,2)),ROUND((1+rate)*E232,2),payment))</f>
        <v>726.96</v>
      </c>
      <c r="C233" s="68">
        <f t="shared" si="14"/>
        <v>352.7</v>
      </c>
      <c r="D233" s="68">
        <f t="shared" si="15"/>
        <v>374.26000000000005</v>
      </c>
      <c r="E233" s="68">
        <f t="shared" si="16"/>
        <v>41949.520000000106</v>
      </c>
    </row>
    <row r="234" spans="1:5" ht="12.75">
      <c r="A234" s="65">
        <f t="shared" si="13"/>
        <v>222</v>
      </c>
      <c r="B234" s="68">
        <f>IF(A234="","",IF(OR(A234=nper,payment&gt;ROUND((1+rate)*E233,2)),ROUND((1+rate)*E233,2),payment))</f>
        <v>726.96</v>
      </c>
      <c r="C234" s="68">
        <f t="shared" si="14"/>
        <v>349.58</v>
      </c>
      <c r="D234" s="68">
        <f t="shared" si="15"/>
        <v>377.38000000000005</v>
      </c>
      <c r="E234" s="68">
        <f t="shared" si="16"/>
        <v>41572.14000000011</v>
      </c>
    </row>
    <row r="235" spans="1:5" ht="12.75">
      <c r="A235" s="65">
        <f t="shared" si="13"/>
        <v>223</v>
      </c>
      <c r="B235" s="68">
        <f>IF(A235="","",IF(OR(A235=nper,payment&gt;ROUND((1+rate)*E234,2)),ROUND((1+rate)*E234,2),payment))</f>
        <v>726.96</v>
      </c>
      <c r="C235" s="68">
        <f t="shared" si="14"/>
        <v>346.43</v>
      </c>
      <c r="D235" s="68">
        <f t="shared" si="15"/>
        <v>380.53000000000003</v>
      </c>
      <c r="E235" s="68">
        <f t="shared" si="16"/>
        <v>41191.61000000011</v>
      </c>
    </row>
    <row r="236" spans="1:5" ht="12.75">
      <c r="A236" s="65">
        <f t="shared" si="13"/>
        <v>224</v>
      </c>
      <c r="B236" s="68">
        <f>IF(A236="","",IF(OR(A236=nper,payment&gt;ROUND((1+rate)*E235,2)),ROUND((1+rate)*E235,2),payment))</f>
        <v>726.96</v>
      </c>
      <c r="C236" s="68">
        <f t="shared" si="14"/>
        <v>343.26</v>
      </c>
      <c r="D236" s="68">
        <f t="shared" si="15"/>
        <v>383.70000000000005</v>
      </c>
      <c r="E236" s="68">
        <f t="shared" si="16"/>
        <v>40807.91000000011</v>
      </c>
    </row>
    <row r="237" spans="1:5" ht="12.75">
      <c r="A237" s="65">
        <f t="shared" si="13"/>
        <v>225</v>
      </c>
      <c r="B237" s="68">
        <f>IF(A237="","",IF(OR(A237=nper,payment&gt;ROUND((1+rate)*E236,2)),ROUND((1+rate)*E236,2),payment))</f>
        <v>726.96</v>
      </c>
      <c r="C237" s="68">
        <f t="shared" si="14"/>
        <v>340.07</v>
      </c>
      <c r="D237" s="68">
        <f t="shared" si="15"/>
        <v>386.89000000000004</v>
      </c>
      <c r="E237" s="68">
        <f t="shared" si="16"/>
        <v>40421.02000000011</v>
      </c>
    </row>
    <row r="238" spans="1:5" ht="12.75">
      <c r="A238" s="65">
        <f t="shared" si="13"/>
        <v>226</v>
      </c>
      <c r="B238" s="68">
        <f>IF(A238="","",IF(OR(A238=nper,payment&gt;ROUND((1+rate)*E237,2)),ROUND((1+rate)*E237,2),payment))</f>
        <v>726.96</v>
      </c>
      <c r="C238" s="68">
        <f t="shared" si="14"/>
        <v>336.84</v>
      </c>
      <c r="D238" s="68">
        <f t="shared" si="15"/>
        <v>390.12000000000006</v>
      </c>
      <c r="E238" s="68">
        <f t="shared" si="16"/>
        <v>40030.90000000011</v>
      </c>
    </row>
    <row r="239" spans="1:5" ht="12.75">
      <c r="A239" s="65">
        <f t="shared" si="13"/>
        <v>227</v>
      </c>
      <c r="B239" s="68">
        <f>IF(A239="","",IF(OR(A239=nper,payment&gt;ROUND((1+rate)*E238,2)),ROUND((1+rate)*E238,2),payment))</f>
        <v>726.96</v>
      </c>
      <c r="C239" s="68">
        <f t="shared" si="14"/>
        <v>333.59</v>
      </c>
      <c r="D239" s="68">
        <f t="shared" si="15"/>
        <v>393.37000000000006</v>
      </c>
      <c r="E239" s="68">
        <f t="shared" si="16"/>
        <v>39637.53000000011</v>
      </c>
    </row>
    <row r="240" spans="1:5" ht="12.75">
      <c r="A240" s="65">
        <f t="shared" si="13"/>
        <v>228</v>
      </c>
      <c r="B240" s="68">
        <f>IF(A240="","",IF(OR(A240=nper,payment&gt;ROUND((1+rate)*E239,2)),ROUND((1+rate)*E239,2),payment))</f>
        <v>726.96</v>
      </c>
      <c r="C240" s="68">
        <f t="shared" si="14"/>
        <v>330.31</v>
      </c>
      <c r="D240" s="68">
        <f t="shared" si="15"/>
        <v>396.65000000000003</v>
      </c>
      <c r="E240" s="68">
        <f t="shared" si="16"/>
        <v>39240.88000000011</v>
      </c>
    </row>
    <row r="241" spans="1:5" ht="12.75">
      <c r="A241" s="65">
        <f t="shared" si="13"/>
        <v>229</v>
      </c>
      <c r="B241" s="68">
        <f>IF(A241="","",IF(OR(A241=nper,payment&gt;ROUND((1+rate)*E240,2)),ROUND((1+rate)*E240,2),payment))</f>
        <v>726.96</v>
      </c>
      <c r="C241" s="68">
        <f t="shared" si="14"/>
        <v>327.01</v>
      </c>
      <c r="D241" s="68">
        <f t="shared" si="15"/>
        <v>399.95000000000005</v>
      </c>
      <c r="E241" s="68">
        <f t="shared" si="16"/>
        <v>38840.93000000011</v>
      </c>
    </row>
    <row r="242" spans="1:5" ht="12.75">
      <c r="A242" s="65">
        <f t="shared" si="13"/>
        <v>230</v>
      </c>
      <c r="B242" s="68">
        <f>IF(A242="","",IF(OR(A242=nper,payment&gt;ROUND((1+rate)*E241,2)),ROUND((1+rate)*E241,2),payment))</f>
        <v>726.96</v>
      </c>
      <c r="C242" s="68">
        <f t="shared" si="14"/>
        <v>323.67</v>
      </c>
      <c r="D242" s="68">
        <f t="shared" si="15"/>
        <v>403.29</v>
      </c>
      <c r="E242" s="68">
        <f t="shared" si="16"/>
        <v>38437.64000000011</v>
      </c>
    </row>
    <row r="243" spans="1:5" ht="12.75">
      <c r="A243" s="65">
        <f t="shared" si="13"/>
        <v>231</v>
      </c>
      <c r="B243" s="68">
        <f>IF(A243="","",IF(OR(A243=nper,payment&gt;ROUND((1+rate)*E242,2)),ROUND((1+rate)*E242,2),payment))</f>
        <v>726.96</v>
      </c>
      <c r="C243" s="68">
        <f t="shared" si="14"/>
        <v>320.31</v>
      </c>
      <c r="D243" s="68">
        <f t="shared" si="15"/>
        <v>406.65000000000003</v>
      </c>
      <c r="E243" s="68">
        <f t="shared" si="16"/>
        <v>38030.99000000011</v>
      </c>
    </row>
    <row r="244" spans="1:5" ht="12.75">
      <c r="A244" s="65">
        <f t="shared" si="13"/>
        <v>232</v>
      </c>
      <c r="B244" s="68">
        <f>IF(A244="","",IF(OR(A244=nper,payment&gt;ROUND((1+rate)*E243,2)),ROUND((1+rate)*E243,2),payment))</f>
        <v>726.96</v>
      </c>
      <c r="C244" s="68">
        <f t="shared" si="14"/>
        <v>316.92</v>
      </c>
      <c r="D244" s="68">
        <f t="shared" si="15"/>
        <v>410.04</v>
      </c>
      <c r="E244" s="68">
        <f t="shared" si="16"/>
        <v>37620.950000000106</v>
      </c>
    </row>
    <row r="245" spans="1:5" ht="12.75">
      <c r="A245" s="65">
        <f t="shared" si="13"/>
        <v>233</v>
      </c>
      <c r="B245" s="68">
        <f>IF(A245="","",IF(OR(A245=nper,payment&gt;ROUND((1+rate)*E244,2)),ROUND((1+rate)*E244,2),payment))</f>
        <v>726.96</v>
      </c>
      <c r="C245" s="68">
        <f t="shared" si="14"/>
        <v>313.51</v>
      </c>
      <c r="D245" s="68">
        <f t="shared" si="15"/>
        <v>413.45000000000005</v>
      </c>
      <c r="E245" s="68">
        <f t="shared" si="16"/>
        <v>37207.50000000011</v>
      </c>
    </row>
    <row r="246" spans="1:5" ht="12.75">
      <c r="A246" s="65">
        <f t="shared" si="13"/>
        <v>234</v>
      </c>
      <c r="B246" s="68">
        <f>IF(A246="","",IF(OR(A246=nper,payment&gt;ROUND((1+rate)*E245,2)),ROUND((1+rate)*E245,2),payment))</f>
        <v>726.96</v>
      </c>
      <c r="C246" s="68">
        <f t="shared" si="14"/>
        <v>310.06</v>
      </c>
      <c r="D246" s="68">
        <f t="shared" si="15"/>
        <v>416.90000000000003</v>
      </c>
      <c r="E246" s="68">
        <f t="shared" si="16"/>
        <v>36790.60000000011</v>
      </c>
    </row>
    <row r="247" spans="1:5" ht="12.75">
      <c r="A247" s="65">
        <f t="shared" si="13"/>
        <v>235</v>
      </c>
      <c r="B247" s="68">
        <f>IF(A247="","",IF(OR(A247=nper,payment&gt;ROUND((1+rate)*E246,2)),ROUND((1+rate)*E246,2),payment))</f>
        <v>726.96</v>
      </c>
      <c r="C247" s="68">
        <f t="shared" si="14"/>
        <v>306.59</v>
      </c>
      <c r="D247" s="68">
        <f t="shared" si="15"/>
        <v>420.37000000000006</v>
      </c>
      <c r="E247" s="68">
        <f t="shared" si="16"/>
        <v>36370.230000000105</v>
      </c>
    </row>
    <row r="248" spans="1:5" ht="12.75">
      <c r="A248" s="65">
        <f t="shared" si="13"/>
        <v>236</v>
      </c>
      <c r="B248" s="68">
        <f>IF(A248="","",IF(OR(A248=nper,payment&gt;ROUND((1+rate)*E247,2)),ROUND((1+rate)*E247,2),payment))</f>
        <v>726.96</v>
      </c>
      <c r="C248" s="68">
        <f t="shared" si="14"/>
        <v>303.09</v>
      </c>
      <c r="D248" s="68">
        <f t="shared" si="15"/>
        <v>423.87000000000006</v>
      </c>
      <c r="E248" s="68">
        <f t="shared" si="16"/>
        <v>35946.3600000001</v>
      </c>
    </row>
    <row r="249" spans="1:5" ht="12.75">
      <c r="A249" s="65">
        <f t="shared" si="13"/>
        <v>237</v>
      </c>
      <c r="B249" s="68">
        <f>IF(A249="","",IF(OR(A249=nper,payment&gt;ROUND((1+rate)*E248,2)),ROUND((1+rate)*E248,2),payment))</f>
        <v>726.96</v>
      </c>
      <c r="C249" s="68">
        <f t="shared" si="14"/>
        <v>299.55</v>
      </c>
      <c r="D249" s="68">
        <f t="shared" si="15"/>
        <v>427.41</v>
      </c>
      <c r="E249" s="68">
        <f t="shared" si="16"/>
        <v>35518.9500000001</v>
      </c>
    </row>
    <row r="250" spans="1:5" ht="12.75">
      <c r="A250" s="65">
        <f t="shared" si="13"/>
        <v>238</v>
      </c>
      <c r="B250" s="68">
        <f>IF(A250="","",IF(OR(A250=nper,payment&gt;ROUND((1+rate)*E249,2)),ROUND((1+rate)*E249,2),payment))</f>
        <v>726.96</v>
      </c>
      <c r="C250" s="68">
        <f t="shared" si="14"/>
        <v>295.99</v>
      </c>
      <c r="D250" s="68">
        <f t="shared" si="15"/>
        <v>430.97</v>
      </c>
      <c r="E250" s="68">
        <f t="shared" si="16"/>
        <v>35087.9800000001</v>
      </c>
    </row>
    <row r="251" spans="1:5" ht="12.75">
      <c r="A251" s="65">
        <f t="shared" si="13"/>
        <v>239</v>
      </c>
      <c r="B251" s="68">
        <f>IF(A251="","",IF(OR(A251=nper,payment&gt;ROUND((1+rate)*E250,2)),ROUND((1+rate)*E250,2),payment))</f>
        <v>726.96</v>
      </c>
      <c r="C251" s="68">
        <f t="shared" si="14"/>
        <v>292.4</v>
      </c>
      <c r="D251" s="68">
        <f t="shared" si="15"/>
        <v>434.56000000000006</v>
      </c>
      <c r="E251" s="68">
        <f t="shared" si="16"/>
        <v>34653.4200000001</v>
      </c>
    </row>
    <row r="252" spans="1:5" ht="12.75">
      <c r="A252" s="65">
        <f t="shared" si="13"/>
        <v>240</v>
      </c>
      <c r="B252" s="68">
        <f>IF(A252="","",IF(OR(A252=nper,payment&gt;ROUND((1+rate)*E251,2)),ROUND((1+rate)*E251,2),payment))</f>
        <v>726.96</v>
      </c>
      <c r="C252" s="68">
        <f t="shared" si="14"/>
        <v>288.78</v>
      </c>
      <c r="D252" s="68">
        <f t="shared" si="15"/>
        <v>438.18000000000006</v>
      </c>
      <c r="E252" s="68">
        <f t="shared" si="16"/>
        <v>34215.2400000001</v>
      </c>
    </row>
    <row r="253" spans="1:5" ht="12.75">
      <c r="A253" s="65">
        <f t="shared" si="13"/>
        <v>241</v>
      </c>
      <c r="B253" s="68">
        <f>IF(A253="","",IF(OR(A253=nper,payment&gt;ROUND((1+rate)*E252,2)),ROUND((1+rate)*E252,2),payment))</f>
        <v>726.96</v>
      </c>
      <c r="C253" s="68">
        <f t="shared" si="14"/>
        <v>285.13</v>
      </c>
      <c r="D253" s="68">
        <f t="shared" si="15"/>
        <v>441.83000000000004</v>
      </c>
      <c r="E253" s="68">
        <f t="shared" si="16"/>
        <v>33773.4100000001</v>
      </c>
    </row>
    <row r="254" spans="1:5" ht="12.75">
      <c r="A254" s="65">
        <f t="shared" si="13"/>
        <v>242</v>
      </c>
      <c r="B254" s="68">
        <f>IF(A254="","",IF(OR(A254=nper,payment&gt;ROUND((1+rate)*E253,2)),ROUND((1+rate)*E253,2),payment))</f>
        <v>726.96</v>
      </c>
      <c r="C254" s="68">
        <f t="shared" si="14"/>
        <v>281.45</v>
      </c>
      <c r="D254" s="68">
        <f t="shared" si="15"/>
        <v>445.51000000000005</v>
      </c>
      <c r="E254" s="68">
        <f t="shared" si="16"/>
        <v>33327.900000000096</v>
      </c>
    </row>
    <row r="255" spans="1:5" ht="12.75">
      <c r="A255" s="65">
        <f t="shared" si="13"/>
        <v>243</v>
      </c>
      <c r="B255" s="68">
        <f>IF(A255="","",IF(OR(A255=nper,payment&gt;ROUND((1+rate)*E254,2)),ROUND((1+rate)*E254,2),payment))</f>
        <v>726.96</v>
      </c>
      <c r="C255" s="68">
        <f t="shared" si="14"/>
        <v>277.73</v>
      </c>
      <c r="D255" s="68">
        <f t="shared" si="15"/>
        <v>449.23</v>
      </c>
      <c r="E255" s="68">
        <f t="shared" si="16"/>
        <v>32878.67000000009</v>
      </c>
    </row>
    <row r="256" spans="1:5" ht="12.75">
      <c r="A256" s="65">
        <f t="shared" si="13"/>
        <v>244</v>
      </c>
      <c r="B256" s="68">
        <f>IF(A256="","",IF(OR(A256=nper,payment&gt;ROUND((1+rate)*E255,2)),ROUND((1+rate)*E255,2),payment))</f>
        <v>726.96</v>
      </c>
      <c r="C256" s="68">
        <f t="shared" si="14"/>
        <v>273.99</v>
      </c>
      <c r="D256" s="68">
        <f t="shared" si="15"/>
        <v>452.97</v>
      </c>
      <c r="E256" s="68">
        <f t="shared" si="16"/>
        <v>32425.70000000009</v>
      </c>
    </row>
    <row r="257" spans="1:5" ht="12.75">
      <c r="A257" s="65">
        <f t="shared" si="13"/>
        <v>245</v>
      </c>
      <c r="B257" s="68">
        <f>IF(A257="","",IF(OR(A257=nper,payment&gt;ROUND((1+rate)*E256,2)),ROUND((1+rate)*E256,2),payment))</f>
        <v>726.96</v>
      </c>
      <c r="C257" s="68">
        <f t="shared" si="14"/>
        <v>270.21</v>
      </c>
      <c r="D257" s="68">
        <f t="shared" si="15"/>
        <v>456.75000000000006</v>
      </c>
      <c r="E257" s="68">
        <f t="shared" si="16"/>
        <v>31968.95000000009</v>
      </c>
    </row>
    <row r="258" spans="1:5" ht="12.75">
      <c r="A258" s="65">
        <f t="shared" si="13"/>
        <v>246</v>
      </c>
      <c r="B258" s="68">
        <f>IF(A258="","",IF(OR(A258=nper,payment&gt;ROUND((1+rate)*E257,2)),ROUND((1+rate)*E257,2),payment))</f>
        <v>726.96</v>
      </c>
      <c r="C258" s="68">
        <f t="shared" si="14"/>
        <v>266.41</v>
      </c>
      <c r="D258" s="68">
        <f t="shared" si="15"/>
        <v>460.55</v>
      </c>
      <c r="E258" s="68">
        <f t="shared" si="16"/>
        <v>31508.400000000092</v>
      </c>
    </row>
    <row r="259" spans="1:5" ht="12.75">
      <c r="A259" s="65">
        <f t="shared" si="13"/>
        <v>247</v>
      </c>
      <c r="B259" s="68">
        <f>IF(A259="","",IF(OR(A259=nper,payment&gt;ROUND((1+rate)*E258,2)),ROUND((1+rate)*E258,2),payment))</f>
        <v>726.96</v>
      </c>
      <c r="C259" s="68">
        <f t="shared" si="14"/>
        <v>262.57</v>
      </c>
      <c r="D259" s="68">
        <f t="shared" si="15"/>
        <v>464.39000000000004</v>
      </c>
      <c r="E259" s="68">
        <f t="shared" si="16"/>
        <v>31044.010000000093</v>
      </c>
    </row>
    <row r="260" spans="1:5" ht="12.75">
      <c r="A260" s="65">
        <f t="shared" si="13"/>
        <v>248</v>
      </c>
      <c r="B260" s="68">
        <f>IF(A260="","",IF(OR(A260=nper,payment&gt;ROUND((1+rate)*E259,2)),ROUND((1+rate)*E259,2),payment))</f>
        <v>726.96</v>
      </c>
      <c r="C260" s="68">
        <f t="shared" si="14"/>
        <v>258.7</v>
      </c>
      <c r="D260" s="68">
        <f t="shared" si="15"/>
        <v>468.26000000000005</v>
      </c>
      <c r="E260" s="68">
        <f t="shared" si="16"/>
        <v>30575.750000000095</v>
      </c>
    </row>
    <row r="261" spans="1:5" ht="12.75">
      <c r="A261" s="65">
        <f t="shared" si="13"/>
        <v>249</v>
      </c>
      <c r="B261" s="68">
        <f>IF(A261="","",IF(OR(A261=nper,payment&gt;ROUND((1+rate)*E260,2)),ROUND((1+rate)*E260,2),payment))</f>
        <v>726.96</v>
      </c>
      <c r="C261" s="68">
        <f t="shared" si="14"/>
        <v>254.8</v>
      </c>
      <c r="D261" s="68">
        <f t="shared" si="15"/>
        <v>472.16</v>
      </c>
      <c r="E261" s="68">
        <f t="shared" si="16"/>
        <v>30103.590000000095</v>
      </c>
    </row>
    <row r="262" spans="1:5" ht="12.75">
      <c r="A262" s="65">
        <f t="shared" si="13"/>
        <v>250</v>
      </c>
      <c r="B262" s="68">
        <f>IF(A262="","",IF(OR(A262=nper,payment&gt;ROUND((1+rate)*E261,2)),ROUND((1+rate)*E261,2),payment))</f>
        <v>726.96</v>
      </c>
      <c r="C262" s="68">
        <f t="shared" si="14"/>
        <v>250.86</v>
      </c>
      <c r="D262" s="68">
        <f t="shared" si="15"/>
        <v>476.1</v>
      </c>
      <c r="E262" s="68">
        <f t="shared" si="16"/>
        <v>29627.490000000096</v>
      </c>
    </row>
    <row r="263" spans="1:5" ht="12.75">
      <c r="A263" s="65">
        <f t="shared" si="13"/>
        <v>251</v>
      </c>
      <c r="B263" s="68">
        <f>IF(A263="","",IF(OR(A263=nper,payment&gt;ROUND((1+rate)*E262,2)),ROUND((1+rate)*E262,2),payment))</f>
        <v>726.96</v>
      </c>
      <c r="C263" s="68">
        <f t="shared" si="14"/>
        <v>246.9</v>
      </c>
      <c r="D263" s="68">
        <f t="shared" si="15"/>
        <v>480.06000000000006</v>
      </c>
      <c r="E263" s="68">
        <f t="shared" si="16"/>
        <v>29147.430000000095</v>
      </c>
    </row>
    <row r="264" spans="1:5" ht="12.75">
      <c r="A264" s="65">
        <f t="shared" si="13"/>
        <v>252</v>
      </c>
      <c r="B264" s="68">
        <f>IF(A264="","",IF(OR(A264=nper,payment&gt;ROUND((1+rate)*E263,2)),ROUND((1+rate)*E263,2),payment))</f>
        <v>726.96</v>
      </c>
      <c r="C264" s="68">
        <f t="shared" si="14"/>
        <v>242.9</v>
      </c>
      <c r="D264" s="68">
        <f t="shared" si="15"/>
        <v>484.06000000000006</v>
      </c>
      <c r="E264" s="68">
        <f t="shared" si="16"/>
        <v>28663.370000000094</v>
      </c>
    </row>
    <row r="265" spans="1:5" ht="12.75">
      <c r="A265" s="65">
        <f t="shared" si="13"/>
        <v>253</v>
      </c>
      <c r="B265" s="68">
        <f>IF(A265="","",IF(OR(A265=nper,payment&gt;ROUND((1+rate)*E264,2)),ROUND((1+rate)*E264,2),payment))</f>
        <v>726.96</v>
      </c>
      <c r="C265" s="68">
        <f t="shared" si="14"/>
        <v>238.86</v>
      </c>
      <c r="D265" s="68">
        <f t="shared" si="15"/>
        <v>488.1</v>
      </c>
      <c r="E265" s="68">
        <f t="shared" si="16"/>
        <v>28175.270000000095</v>
      </c>
    </row>
    <row r="266" spans="1:5" ht="12.75">
      <c r="A266" s="65">
        <f t="shared" si="13"/>
        <v>254</v>
      </c>
      <c r="B266" s="68">
        <f>IF(A266="","",IF(OR(A266=nper,payment&gt;ROUND((1+rate)*E265,2)),ROUND((1+rate)*E265,2),payment))</f>
        <v>726.96</v>
      </c>
      <c r="C266" s="68">
        <f t="shared" si="14"/>
        <v>234.79</v>
      </c>
      <c r="D266" s="68">
        <f t="shared" si="15"/>
        <v>492.1700000000001</v>
      </c>
      <c r="E266" s="68">
        <f t="shared" si="16"/>
        <v>27683.100000000093</v>
      </c>
    </row>
    <row r="267" spans="1:5" ht="12.75">
      <c r="A267" s="65">
        <f t="shared" si="13"/>
        <v>255</v>
      </c>
      <c r="B267" s="68">
        <f>IF(A267="","",IF(OR(A267=nper,payment&gt;ROUND((1+rate)*E266,2)),ROUND((1+rate)*E266,2),payment))</f>
        <v>726.96</v>
      </c>
      <c r="C267" s="68">
        <f t="shared" si="14"/>
        <v>230.69</v>
      </c>
      <c r="D267" s="68">
        <f t="shared" si="15"/>
        <v>496.27000000000004</v>
      </c>
      <c r="E267" s="68">
        <f t="shared" si="16"/>
        <v>27186.830000000093</v>
      </c>
    </row>
    <row r="268" spans="1:5" ht="12.75">
      <c r="A268" s="65">
        <f t="shared" si="13"/>
        <v>256</v>
      </c>
      <c r="B268" s="68">
        <f>IF(A268="","",IF(OR(A268=nper,payment&gt;ROUND((1+rate)*E267,2)),ROUND((1+rate)*E267,2),payment))</f>
        <v>726.96</v>
      </c>
      <c r="C268" s="68">
        <f t="shared" si="14"/>
        <v>226.56</v>
      </c>
      <c r="D268" s="68">
        <f t="shared" si="15"/>
        <v>500.40000000000003</v>
      </c>
      <c r="E268" s="68">
        <f t="shared" si="16"/>
        <v>26686.43000000009</v>
      </c>
    </row>
    <row r="269" spans="1:5" ht="12.75">
      <c r="A269" s="65">
        <f aca="true" t="shared" si="17" ref="A269:A332">IF(A268&gt;=nper,"",A268+1)</f>
        <v>257</v>
      </c>
      <c r="B269" s="68">
        <f>IF(A269="","",IF(OR(A269=nper,payment&gt;ROUND((1+rate)*E268,2)),ROUND((1+rate)*E268,2),payment))</f>
        <v>726.96</v>
      </c>
      <c r="C269" s="68">
        <f aca="true" t="shared" si="18" ref="C269:C332">IF(A269="","",ROUND(rate*E268,2))</f>
        <v>222.39</v>
      </c>
      <c r="D269" s="68">
        <f aca="true" t="shared" si="19" ref="D269:D312">IF(A269="","",B269-C269)</f>
        <v>504.57000000000005</v>
      </c>
      <c r="E269" s="68">
        <f aca="true" t="shared" si="20" ref="E269:E332">IF(A269="","",E268-D269)</f>
        <v>26181.86000000009</v>
      </c>
    </row>
    <row r="270" spans="1:5" ht="12.75">
      <c r="A270" s="65">
        <f t="shared" si="17"/>
        <v>258</v>
      </c>
      <c r="B270" s="68">
        <f>IF(A270="","",IF(OR(A270=nper,payment&gt;ROUND((1+rate)*E269,2)),ROUND((1+rate)*E269,2),payment))</f>
        <v>726.96</v>
      </c>
      <c r="C270" s="68">
        <f t="shared" si="18"/>
        <v>218.18</v>
      </c>
      <c r="D270" s="68">
        <f t="shared" si="19"/>
        <v>508.78000000000003</v>
      </c>
      <c r="E270" s="68">
        <f t="shared" si="20"/>
        <v>25673.080000000093</v>
      </c>
    </row>
    <row r="271" spans="1:5" ht="12.75">
      <c r="A271" s="65">
        <f t="shared" si="17"/>
        <v>259</v>
      </c>
      <c r="B271" s="68">
        <f>IF(A271="","",IF(OR(A271=nper,payment&gt;ROUND((1+rate)*E270,2)),ROUND((1+rate)*E270,2),payment))</f>
        <v>726.96</v>
      </c>
      <c r="C271" s="68">
        <f t="shared" si="18"/>
        <v>213.94</v>
      </c>
      <c r="D271" s="68">
        <f t="shared" si="19"/>
        <v>513.02</v>
      </c>
      <c r="E271" s="68">
        <f t="shared" si="20"/>
        <v>25160.060000000092</v>
      </c>
    </row>
    <row r="272" spans="1:5" ht="12.75">
      <c r="A272" s="65">
        <f t="shared" si="17"/>
        <v>260</v>
      </c>
      <c r="B272" s="68">
        <f>IF(A272="","",IF(OR(A272=nper,payment&gt;ROUND((1+rate)*E271,2)),ROUND((1+rate)*E271,2),payment))</f>
        <v>726.96</v>
      </c>
      <c r="C272" s="68">
        <f t="shared" si="18"/>
        <v>209.67</v>
      </c>
      <c r="D272" s="68">
        <f t="shared" si="19"/>
        <v>517.2900000000001</v>
      </c>
      <c r="E272" s="68">
        <f t="shared" si="20"/>
        <v>24642.77000000009</v>
      </c>
    </row>
    <row r="273" spans="1:5" ht="12.75">
      <c r="A273" s="65">
        <f t="shared" si="17"/>
        <v>261</v>
      </c>
      <c r="B273" s="68">
        <f>IF(A273="","",IF(OR(A273=nper,payment&gt;ROUND((1+rate)*E272,2)),ROUND((1+rate)*E272,2),payment))</f>
        <v>726.96</v>
      </c>
      <c r="C273" s="68">
        <f t="shared" si="18"/>
        <v>205.36</v>
      </c>
      <c r="D273" s="68">
        <f t="shared" si="19"/>
        <v>521.6</v>
      </c>
      <c r="E273" s="68">
        <f t="shared" si="20"/>
        <v>24121.170000000093</v>
      </c>
    </row>
    <row r="274" spans="1:5" ht="12.75">
      <c r="A274" s="65">
        <f t="shared" si="17"/>
        <v>262</v>
      </c>
      <c r="B274" s="68">
        <f>IF(A274="","",IF(OR(A274=nper,payment&gt;ROUND((1+rate)*E273,2)),ROUND((1+rate)*E273,2),payment))</f>
        <v>726.96</v>
      </c>
      <c r="C274" s="68">
        <f t="shared" si="18"/>
        <v>201.01</v>
      </c>
      <c r="D274" s="68">
        <f t="shared" si="19"/>
        <v>525.95</v>
      </c>
      <c r="E274" s="68">
        <f t="shared" si="20"/>
        <v>23595.220000000092</v>
      </c>
    </row>
    <row r="275" spans="1:5" ht="12.75">
      <c r="A275" s="65">
        <f t="shared" si="17"/>
        <v>263</v>
      </c>
      <c r="B275" s="68">
        <f>IF(A275="","",IF(OR(A275=nper,payment&gt;ROUND((1+rate)*E274,2)),ROUND((1+rate)*E274,2),payment))</f>
        <v>726.96</v>
      </c>
      <c r="C275" s="68">
        <f t="shared" si="18"/>
        <v>196.63</v>
      </c>
      <c r="D275" s="68">
        <f t="shared" si="19"/>
        <v>530.33</v>
      </c>
      <c r="E275" s="68">
        <f t="shared" si="20"/>
        <v>23064.89000000009</v>
      </c>
    </row>
    <row r="276" spans="1:5" ht="12.75">
      <c r="A276" s="65">
        <f t="shared" si="17"/>
        <v>264</v>
      </c>
      <c r="B276" s="68">
        <f>IF(A276="","",IF(OR(A276=nper,payment&gt;ROUND((1+rate)*E275,2)),ROUND((1+rate)*E275,2),payment))</f>
        <v>726.96</v>
      </c>
      <c r="C276" s="68">
        <f t="shared" si="18"/>
        <v>192.21</v>
      </c>
      <c r="D276" s="68">
        <f t="shared" si="19"/>
        <v>534.75</v>
      </c>
      <c r="E276" s="68">
        <f t="shared" si="20"/>
        <v>22530.14000000009</v>
      </c>
    </row>
    <row r="277" spans="1:5" ht="12.75">
      <c r="A277" s="65">
        <f t="shared" si="17"/>
        <v>265</v>
      </c>
      <c r="B277" s="68">
        <f>IF(A277="","",IF(OR(A277=nper,payment&gt;ROUND((1+rate)*E276,2)),ROUND((1+rate)*E276,2),payment))</f>
        <v>726.96</v>
      </c>
      <c r="C277" s="68">
        <f t="shared" si="18"/>
        <v>187.75</v>
      </c>
      <c r="D277" s="68">
        <f t="shared" si="19"/>
        <v>539.21</v>
      </c>
      <c r="E277" s="68">
        <f t="shared" si="20"/>
        <v>21990.93000000009</v>
      </c>
    </row>
    <row r="278" spans="1:5" ht="12.75">
      <c r="A278" s="65">
        <f t="shared" si="17"/>
        <v>266</v>
      </c>
      <c r="B278" s="68">
        <f>IF(A278="","",IF(OR(A278=nper,payment&gt;ROUND((1+rate)*E277,2)),ROUND((1+rate)*E277,2),payment))</f>
        <v>726.96</v>
      </c>
      <c r="C278" s="68">
        <f t="shared" si="18"/>
        <v>183.26</v>
      </c>
      <c r="D278" s="68">
        <f t="shared" si="19"/>
        <v>543.7</v>
      </c>
      <c r="E278" s="68">
        <f t="shared" si="20"/>
        <v>21447.23000000009</v>
      </c>
    </row>
    <row r="279" spans="1:5" ht="12.75">
      <c r="A279" s="65">
        <f t="shared" si="17"/>
        <v>267</v>
      </c>
      <c r="B279" s="68">
        <f>IF(A279="","",IF(OR(A279=nper,payment&gt;ROUND((1+rate)*E278,2)),ROUND((1+rate)*E278,2),payment))</f>
        <v>726.96</v>
      </c>
      <c r="C279" s="68">
        <f t="shared" si="18"/>
        <v>178.73</v>
      </c>
      <c r="D279" s="68">
        <f t="shared" si="19"/>
        <v>548.23</v>
      </c>
      <c r="E279" s="68">
        <f t="shared" si="20"/>
        <v>20899.00000000009</v>
      </c>
    </row>
    <row r="280" spans="1:5" ht="12.75">
      <c r="A280" s="65">
        <f t="shared" si="17"/>
        <v>268</v>
      </c>
      <c r="B280" s="68">
        <f>IF(A280="","",IF(OR(A280=nper,payment&gt;ROUND((1+rate)*E279,2)),ROUND((1+rate)*E279,2),payment))</f>
        <v>726.96</v>
      </c>
      <c r="C280" s="68">
        <f t="shared" si="18"/>
        <v>174.16</v>
      </c>
      <c r="D280" s="68">
        <f t="shared" si="19"/>
        <v>552.8000000000001</v>
      </c>
      <c r="E280" s="68">
        <f t="shared" si="20"/>
        <v>20346.20000000009</v>
      </c>
    </row>
    <row r="281" spans="1:5" ht="12.75">
      <c r="A281" s="65">
        <f t="shared" si="17"/>
        <v>269</v>
      </c>
      <c r="B281" s="68">
        <f>IF(A281="","",IF(OR(A281=nper,payment&gt;ROUND((1+rate)*E280,2)),ROUND((1+rate)*E280,2),payment))</f>
        <v>726.96</v>
      </c>
      <c r="C281" s="68">
        <f t="shared" si="18"/>
        <v>169.55</v>
      </c>
      <c r="D281" s="68">
        <f t="shared" si="19"/>
        <v>557.4100000000001</v>
      </c>
      <c r="E281" s="68">
        <f t="shared" si="20"/>
        <v>19788.790000000092</v>
      </c>
    </row>
    <row r="282" spans="1:5" ht="12.75">
      <c r="A282" s="65">
        <f t="shared" si="17"/>
        <v>270</v>
      </c>
      <c r="B282" s="68">
        <f>IF(A282="","",IF(OR(A282=nper,payment&gt;ROUND((1+rate)*E281,2)),ROUND((1+rate)*E281,2),payment))</f>
        <v>726.96</v>
      </c>
      <c r="C282" s="68">
        <f t="shared" si="18"/>
        <v>164.91</v>
      </c>
      <c r="D282" s="68">
        <f t="shared" si="19"/>
        <v>562.0500000000001</v>
      </c>
      <c r="E282" s="68">
        <f t="shared" si="20"/>
        <v>19226.740000000093</v>
      </c>
    </row>
    <row r="283" spans="1:5" ht="12.75">
      <c r="A283" s="65">
        <f t="shared" si="17"/>
        <v>271</v>
      </c>
      <c r="B283" s="68">
        <f>IF(A283="","",IF(OR(A283=nper,payment&gt;ROUND((1+rate)*E282,2)),ROUND((1+rate)*E282,2),payment))</f>
        <v>726.96</v>
      </c>
      <c r="C283" s="68">
        <f t="shared" si="18"/>
        <v>160.22</v>
      </c>
      <c r="D283" s="68">
        <f t="shared" si="19"/>
        <v>566.74</v>
      </c>
      <c r="E283" s="68">
        <f t="shared" si="20"/>
        <v>18660.00000000009</v>
      </c>
    </row>
    <row r="284" spans="1:5" ht="12.75">
      <c r="A284" s="65">
        <f t="shared" si="17"/>
        <v>272</v>
      </c>
      <c r="B284" s="68">
        <f>IF(A284="","",IF(OR(A284=nper,payment&gt;ROUND((1+rate)*E283,2)),ROUND((1+rate)*E283,2),payment))</f>
        <v>726.96</v>
      </c>
      <c r="C284" s="68">
        <f t="shared" si="18"/>
        <v>155.5</v>
      </c>
      <c r="D284" s="68">
        <f t="shared" si="19"/>
        <v>571.46</v>
      </c>
      <c r="E284" s="68">
        <f t="shared" si="20"/>
        <v>18088.540000000092</v>
      </c>
    </row>
    <row r="285" spans="1:5" ht="12.75">
      <c r="A285" s="65">
        <f t="shared" si="17"/>
        <v>273</v>
      </c>
      <c r="B285" s="68">
        <f>IF(A285="","",IF(OR(A285=nper,payment&gt;ROUND((1+rate)*E284,2)),ROUND((1+rate)*E284,2),payment))</f>
        <v>726.96</v>
      </c>
      <c r="C285" s="68">
        <f t="shared" si="18"/>
        <v>150.74</v>
      </c>
      <c r="D285" s="68">
        <f t="shared" si="19"/>
        <v>576.22</v>
      </c>
      <c r="E285" s="68">
        <f t="shared" si="20"/>
        <v>17512.32000000009</v>
      </c>
    </row>
    <row r="286" spans="1:5" ht="12.75">
      <c r="A286" s="65">
        <f t="shared" si="17"/>
        <v>274</v>
      </c>
      <c r="B286" s="68">
        <f>IF(A286="","",IF(OR(A286=nper,payment&gt;ROUND((1+rate)*E285,2)),ROUND((1+rate)*E285,2),payment))</f>
        <v>726.96</v>
      </c>
      <c r="C286" s="68">
        <f t="shared" si="18"/>
        <v>145.94</v>
      </c>
      <c r="D286" s="68">
        <f t="shared" si="19"/>
        <v>581.02</v>
      </c>
      <c r="E286" s="68">
        <f t="shared" si="20"/>
        <v>16931.30000000009</v>
      </c>
    </row>
    <row r="287" spans="1:5" ht="12.75">
      <c r="A287" s="65">
        <f t="shared" si="17"/>
        <v>275</v>
      </c>
      <c r="B287" s="68">
        <f>IF(A287="","",IF(OR(A287=nper,payment&gt;ROUND((1+rate)*E286,2)),ROUND((1+rate)*E286,2),payment))</f>
        <v>726.96</v>
      </c>
      <c r="C287" s="68">
        <f t="shared" si="18"/>
        <v>141.09</v>
      </c>
      <c r="D287" s="68">
        <f t="shared" si="19"/>
        <v>585.87</v>
      </c>
      <c r="E287" s="68">
        <f t="shared" si="20"/>
        <v>16345.43000000009</v>
      </c>
    </row>
    <row r="288" spans="1:5" ht="12.75">
      <c r="A288" s="65">
        <f t="shared" si="17"/>
        <v>276</v>
      </c>
      <c r="B288" s="68">
        <f>IF(A288="","",IF(OR(A288=nper,payment&gt;ROUND((1+rate)*E287,2)),ROUND((1+rate)*E287,2),payment))</f>
        <v>726.96</v>
      </c>
      <c r="C288" s="68">
        <f t="shared" si="18"/>
        <v>136.21</v>
      </c>
      <c r="D288" s="68">
        <f t="shared" si="19"/>
        <v>590.75</v>
      </c>
      <c r="E288" s="68">
        <f t="shared" si="20"/>
        <v>15754.68000000009</v>
      </c>
    </row>
    <row r="289" spans="1:5" ht="12.75">
      <c r="A289" s="65">
        <f t="shared" si="17"/>
        <v>277</v>
      </c>
      <c r="B289" s="68">
        <f>IF(A289="","",IF(OR(A289=nper,payment&gt;ROUND((1+rate)*E288,2)),ROUND((1+rate)*E288,2),payment))</f>
        <v>726.96</v>
      </c>
      <c r="C289" s="68">
        <f t="shared" si="18"/>
        <v>131.29</v>
      </c>
      <c r="D289" s="68">
        <f t="shared" si="19"/>
        <v>595.6700000000001</v>
      </c>
      <c r="E289" s="68">
        <f t="shared" si="20"/>
        <v>15159.01000000009</v>
      </c>
    </row>
    <row r="290" spans="1:5" ht="12.75">
      <c r="A290" s="65">
        <f t="shared" si="17"/>
        <v>278</v>
      </c>
      <c r="B290" s="68">
        <f>IF(A290="","",IF(OR(A290=nper,payment&gt;ROUND((1+rate)*E289,2)),ROUND((1+rate)*E289,2),payment))</f>
        <v>726.96</v>
      </c>
      <c r="C290" s="68">
        <f t="shared" si="18"/>
        <v>126.33</v>
      </c>
      <c r="D290" s="68">
        <f t="shared" si="19"/>
        <v>600.63</v>
      </c>
      <c r="E290" s="68">
        <f t="shared" si="20"/>
        <v>14558.38000000009</v>
      </c>
    </row>
    <row r="291" spans="1:5" ht="12.75">
      <c r="A291" s="65">
        <f t="shared" si="17"/>
        <v>279</v>
      </c>
      <c r="B291" s="68">
        <f>IF(A291="","",IF(OR(A291=nper,payment&gt;ROUND((1+rate)*E290,2)),ROUND((1+rate)*E290,2),payment))</f>
        <v>726.96</v>
      </c>
      <c r="C291" s="68">
        <f t="shared" si="18"/>
        <v>121.32</v>
      </c>
      <c r="D291" s="68">
        <f t="shared" si="19"/>
        <v>605.6400000000001</v>
      </c>
      <c r="E291" s="68">
        <f t="shared" si="20"/>
        <v>13952.74000000009</v>
      </c>
    </row>
    <row r="292" spans="1:5" ht="12.75">
      <c r="A292" s="65">
        <f t="shared" si="17"/>
        <v>280</v>
      </c>
      <c r="B292" s="68">
        <f>IF(A292="","",IF(OR(A292=nper,payment&gt;ROUND((1+rate)*E291,2)),ROUND((1+rate)*E291,2),payment))</f>
        <v>726.96</v>
      </c>
      <c r="C292" s="68">
        <f t="shared" si="18"/>
        <v>116.27</v>
      </c>
      <c r="D292" s="68">
        <f t="shared" si="19"/>
        <v>610.69</v>
      </c>
      <c r="E292" s="68">
        <f t="shared" si="20"/>
        <v>13342.05000000009</v>
      </c>
    </row>
    <row r="293" spans="1:5" ht="12.75">
      <c r="A293" s="65">
        <f t="shared" si="17"/>
        <v>281</v>
      </c>
      <c r="B293" s="68">
        <f>IF(A293="","",IF(OR(A293=nper,payment&gt;ROUND((1+rate)*E292,2)),ROUND((1+rate)*E292,2),payment))</f>
        <v>726.96</v>
      </c>
      <c r="C293" s="68">
        <f t="shared" si="18"/>
        <v>111.18</v>
      </c>
      <c r="D293" s="68">
        <f t="shared" si="19"/>
        <v>615.78</v>
      </c>
      <c r="E293" s="68">
        <f t="shared" si="20"/>
        <v>12726.27000000009</v>
      </c>
    </row>
    <row r="294" spans="1:5" ht="12.75">
      <c r="A294" s="65">
        <f t="shared" si="17"/>
        <v>282</v>
      </c>
      <c r="B294" s="68">
        <f>IF(A294="","",IF(OR(A294=nper,payment&gt;ROUND((1+rate)*E293,2)),ROUND((1+rate)*E293,2),payment))</f>
        <v>726.96</v>
      </c>
      <c r="C294" s="68">
        <f t="shared" si="18"/>
        <v>106.05</v>
      </c>
      <c r="D294" s="68">
        <f t="shared" si="19"/>
        <v>620.9100000000001</v>
      </c>
      <c r="E294" s="68">
        <f t="shared" si="20"/>
        <v>12105.36000000009</v>
      </c>
    </row>
    <row r="295" spans="1:5" ht="12.75">
      <c r="A295" s="65">
        <f t="shared" si="17"/>
        <v>283</v>
      </c>
      <c r="B295" s="68">
        <f>IF(A295="","",IF(OR(A295=nper,payment&gt;ROUND((1+rate)*E294,2)),ROUND((1+rate)*E294,2),payment))</f>
        <v>726.96</v>
      </c>
      <c r="C295" s="68">
        <f t="shared" si="18"/>
        <v>100.88</v>
      </c>
      <c r="D295" s="68">
        <f t="shared" si="19"/>
        <v>626.08</v>
      </c>
      <c r="E295" s="68">
        <f t="shared" si="20"/>
        <v>11479.28000000009</v>
      </c>
    </row>
    <row r="296" spans="1:5" ht="12.75">
      <c r="A296" s="65">
        <f t="shared" si="17"/>
        <v>284</v>
      </c>
      <c r="B296" s="68">
        <f>IF(A296="","",IF(OR(A296=nper,payment&gt;ROUND((1+rate)*E295,2)),ROUND((1+rate)*E295,2),payment))</f>
        <v>726.96</v>
      </c>
      <c r="C296" s="68">
        <f t="shared" si="18"/>
        <v>95.66</v>
      </c>
      <c r="D296" s="68">
        <f t="shared" si="19"/>
        <v>631.3000000000001</v>
      </c>
      <c r="E296" s="68">
        <f t="shared" si="20"/>
        <v>10847.98000000009</v>
      </c>
    </row>
    <row r="297" spans="1:5" ht="12.75">
      <c r="A297" s="65">
        <f t="shared" si="17"/>
        <v>285</v>
      </c>
      <c r="B297" s="68">
        <f>IF(A297="","",IF(OR(A297=nper,payment&gt;ROUND((1+rate)*E296,2)),ROUND((1+rate)*E296,2),payment))</f>
        <v>726.96</v>
      </c>
      <c r="C297" s="68">
        <f t="shared" si="18"/>
        <v>90.4</v>
      </c>
      <c r="D297" s="68">
        <f t="shared" si="19"/>
        <v>636.5600000000001</v>
      </c>
      <c r="E297" s="68">
        <f t="shared" si="20"/>
        <v>10211.420000000091</v>
      </c>
    </row>
    <row r="298" spans="1:5" ht="12.75">
      <c r="A298" s="65">
        <f t="shared" si="17"/>
        <v>286</v>
      </c>
      <c r="B298" s="68">
        <f>IF(A298="","",IF(OR(A298=nper,payment&gt;ROUND((1+rate)*E297,2)),ROUND((1+rate)*E297,2),payment))</f>
        <v>726.96</v>
      </c>
      <c r="C298" s="68">
        <f t="shared" si="18"/>
        <v>85.1</v>
      </c>
      <c r="D298" s="68">
        <f t="shared" si="19"/>
        <v>641.86</v>
      </c>
      <c r="E298" s="68">
        <f t="shared" si="20"/>
        <v>9569.56000000009</v>
      </c>
    </row>
    <row r="299" spans="1:5" ht="12.75">
      <c r="A299" s="65">
        <f t="shared" si="17"/>
        <v>287</v>
      </c>
      <c r="B299" s="68">
        <f>IF(A299="","",IF(OR(A299=nper,payment&gt;ROUND((1+rate)*E298,2)),ROUND((1+rate)*E298,2),payment))</f>
        <v>726.96</v>
      </c>
      <c r="C299" s="68">
        <f t="shared" si="18"/>
        <v>79.75</v>
      </c>
      <c r="D299" s="68">
        <f t="shared" si="19"/>
        <v>647.21</v>
      </c>
      <c r="E299" s="68">
        <f t="shared" si="20"/>
        <v>8922.35000000009</v>
      </c>
    </row>
    <row r="300" spans="1:5" ht="12.75">
      <c r="A300" s="65">
        <f t="shared" si="17"/>
        <v>288</v>
      </c>
      <c r="B300" s="68">
        <f>IF(A300="","",IF(OR(A300=nper,payment&gt;ROUND((1+rate)*E299,2)),ROUND((1+rate)*E299,2),payment))</f>
        <v>726.96</v>
      </c>
      <c r="C300" s="68">
        <f t="shared" si="18"/>
        <v>74.35</v>
      </c>
      <c r="D300" s="68">
        <f t="shared" si="19"/>
        <v>652.61</v>
      </c>
      <c r="E300" s="68">
        <f t="shared" si="20"/>
        <v>8269.740000000089</v>
      </c>
    </row>
    <row r="301" spans="1:5" ht="12.75">
      <c r="A301" s="65">
        <f t="shared" si="17"/>
        <v>289</v>
      </c>
      <c r="B301" s="68">
        <f>IF(A301="","",IF(OR(A301=nper,payment&gt;ROUND((1+rate)*E300,2)),ROUND((1+rate)*E300,2),payment))</f>
        <v>726.96</v>
      </c>
      <c r="C301" s="68">
        <f t="shared" si="18"/>
        <v>68.91</v>
      </c>
      <c r="D301" s="68">
        <f t="shared" si="19"/>
        <v>658.0500000000001</v>
      </c>
      <c r="E301" s="68">
        <f t="shared" si="20"/>
        <v>7611.690000000089</v>
      </c>
    </row>
    <row r="302" spans="1:5" ht="12.75">
      <c r="A302" s="65">
        <f t="shared" si="17"/>
        <v>290</v>
      </c>
      <c r="B302" s="68">
        <f>IF(A302="","",IF(OR(A302=nper,payment&gt;ROUND((1+rate)*E301,2)),ROUND((1+rate)*E301,2),payment))</f>
        <v>726.96</v>
      </c>
      <c r="C302" s="68">
        <f t="shared" si="18"/>
        <v>63.43</v>
      </c>
      <c r="D302" s="68">
        <f t="shared" si="19"/>
        <v>663.5300000000001</v>
      </c>
      <c r="E302" s="68">
        <f t="shared" si="20"/>
        <v>6948.160000000089</v>
      </c>
    </row>
    <row r="303" spans="1:5" ht="12.75">
      <c r="A303" s="65">
        <f t="shared" si="17"/>
        <v>291</v>
      </c>
      <c r="B303" s="68">
        <f>IF(A303="","",IF(OR(A303=nper,payment&gt;ROUND((1+rate)*E302,2)),ROUND((1+rate)*E302,2),payment))</f>
        <v>726.96</v>
      </c>
      <c r="C303" s="68">
        <f t="shared" si="18"/>
        <v>57.9</v>
      </c>
      <c r="D303" s="68">
        <f t="shared" si="19"/>
        <v>669.0600000000001</v>
      </c>
      <c r="E303" s="68">
        <f t="shared" si="20"/>
        <v>6279.100000000089</v>
      </c>
    </row>
    <row r="304" spans="1:5" ht="12.75">
      <c r="A304" s="65">
        <f t="shared" si="17"/>
        <v>292</v>
      </c>
      <c r="B304" s="68">
        <f>IF(A304="","",IF(OR(A304=nper,payment&gt;ROUND((1+rate)*E303,2)),ROUND((1+rate)*E303,2),payment))</f>
        <v>726.96</v>
      </c>
      <c r="C304" s="68">
        <f t="shared" si="18"/>
        <v>52.33</v>
      </c>
      <c r="D304" s="68">
        <f t="shared" si="19"/>
        <v>674.63</v>
      </c>
      <c r="E304" s="68">
        <f t="shared" si="20"/>
        <v>5604.4700000000885</v>
      </c>
    </row>
    <row r="305" spans="1:5" ht="12.75">
      <c r="A305" s="65">
        <f t="shared" si="17"/>
        <v>293</v>
      </c>
      <c r="B305" s="68">
        <f>IF(A305="","",IF(OR(A305=nper,payment&gt;ROUND((1+rate)*E304,2)),ROUND((1+rate)*E304,2),payment))</f>
        <v>726.96</v>
      </c>
      <c r="C305" s="68">
        <f t="shared" si="18"/>
        <v>46.7</v>
      </c>
      <c r="D305" s="68">
        <f t="shared" si="19"/>
        <v>680.26</v>
      </c>
      <c r="E305" s="68">
        <f t="shared" si="20"/>
        <v>4924.210000000088</v>
      </c>
    </row>
    <row r="306" spans="1:5" ht="12.75">
      <c r="A306" s="65">
        <f t="shared" si="17"/>
        <v>294</v>
      </c>
      <c r="B306" s="68">
        <f>IF(A306="","",IF(OR(A306=nper,payment&gt;ROUND((1+rate)*E305,2)),ROUND((1+rate)*E305,2),payment))</f>
        <v>726.96</v>
      </c>
      <c r="C306" s="68">
        <f t="shared" si="18"/>
        <v>41.04</v>
      </c>
      <c r="D306" s="68">
        <f t="shared" si="19"/>
        <v>685.9200000000001</v>
      </c>
      <c r="E306" s="68">
        <f t="shared" si="20"/>
        <v>4238.290000000088</v>
      </c>
    </row>
    <row r="307" spans="1:5" ht="12.75">
      <c r="A307" s="65">
        <f t="shared" si="17"/>
        <v>295</v>
      </c>
      <c r="B307" s="68">
        <f>IF(A307="","",IF(OR(A307=nper,payment&gt;ROUND((1+rate)*E306,2)),ROUND((1+rate)*E306,2),payment))</f>
        <v>726.96</v>
      </c>
      <c r="C307" s="68">
        <f t="shared" si="18"/>
        <v>35.32</v>
      </c>
      <c r="D307" s="68">
        <f t="shared" si="19"/>
        <v>691.64</v>
      </c>
      <c r="E307" s="68">
        <f t="shared" si="20"/>
        <v>3546.6500000000883</v>
      </c>
    </row>
    <row r="308" spans="1:5" ht="12.75">
      <c r="A308" s="65">
        <f t="shared" si="17"/>
        <v>296</v>
      </c>
      <c r="B308" s="68">
        <f>IF(A308="","",IF(OR(A308=nper,payment&gt;ROUND((1+rate)*E307,2)),ROUND((1+rate)*E307,2),payment))</f>
        <v>726.96</v>
      </c>
      <c r="C308" s="68">
        <f t="shared" si="18"/>
        <v>29.56</v>
      </c>
      <c r="D308" s="68">
        <f t="shared" si="19"/>
        <v>697.4000000000001</v>
      </c>
      <c r="E308" s="68">
        <f t="shared" si="20"/>
        <v>2849.250000000088</v>
      </c>
    </row>
    <row r="309" spans="1:5" ht="12.75">
      <c r="A309" s="65">
        <f t="shared" si="17"/>
        <v>297</v>
      </c>
      <c r="B309" s="68">
        <f>IF(A309="","",IF(OR(A309=nper,payment&gt;ROUND((1+rate)*E308,2)),ROUND((1+rate)*E308,2),payment))</f>
        <v>726.96</v>
      </c>
      <c r="C309" s="68">
        <f t="shared" si="18"/>
        <v>23.74</v>
      </c>
      <c r="D309" s="68">
        <f t="shared" si="19"/>
        <v>703.22</v>
      </c>
      <c r="E309" s="68">
        <f t="shared" si="20"/>
        <v>2146.030000000088</v>
      </c>
    </row>
    <row r="310" spans="1:5" ht="12.75">
      <c r="A310" s="65">
        <f t="shared" si="17"/>
        <v>298</v>
      </c>
      <c r="B310" s="68">
        <f>IF(A310="","",IF(OR(A310=nper,payment&gt;ROUND((1+rate)*E309,2)),ROUND((1+rate)*E309,2),payment))</f>
        <v>726.96</v>
      </c>
      <c r="C310" s="68">
        <f t="shared" si="18"/>
        <v>17.88</v>
      </c>
      <c r="D310" s="68">
        <f t="shared" si="19"/>
        <v>709.08</v>
      </c>
      <c r="E310" s="68">
        <f t="shared" si="20"/>
        <v>1436.950000000088</v>
      </c>
    </row>
    <row r="311" spans="1:5" ht="12.75">
      <c r="A311" s="65">
        <f t="shared" si="17"/>
        <v>299</v>
      </c>
      <c r="B311" s="68">
        <f>IF(A311="","",IF(OR(A311=nper,payment&gt;ROUND((1+rate)*E310,2)),ROUND((1+rate)*E310,2),payment))</f>
        <v>726.96</v>
      </c>
      <c r="C311" s="68">
        <f t="shared" si="18"/>
        <v>11.97</v>
      </c>
      <c r="D311" s="68">
        <f t="shared" si="19"/>
        <v>714.99</v>
      </c>
      <c r="E311" s="68">
        <f t="shared" si="20"/>
        <v>721.960000000088</v>
      </c>
    </row>
    <row r="312" spans="1:5" ht="12.75">
      <c r="A312" s="65">
        <f t="shared" si="17"/>
        <v>300</v>
      </c>
      <c r="B312" s="68">
        <f>IF(A312="","",IF(OR(A312=nper,payment&gt;ROUND((1+rate)*E311,2)),ROUND((1+rate)*E311,2),payment))</f>
        <v>727.98</v>
      </c>
      <c r="C312" s="68">
        <f t="shared" si="18"/>
        <v>6.02</v>
      </c>
      <c r="D312" s="68">
        <f t="shared" si="19"/>
        <v>721.96</v>
      </c>
      <c r="E312" s="68">
        <f t="shared" si="20"/>
        <v>8.799361239653081E-11</v>
      </c>
    </row>
    <row r="313" spans="1:5" ht="12.75">
      <c r="A313" s="65">
        <f t="shared" si="17"/>
      </c>
      <c r="B313" s="68">
        <f>IF(A313="","",IF(OR(A313=nper,payment&gt;ROUND((1+rate)*E312,2)),ROUND((1+rate)*E312,2),payment))</f>
      </c>
      <c r="C313" s="68">
        <f t="shared" si="18"/>
      </c>
      <c r="D313" s="68">
        <f>IF(A313="","",B313-C313+#REF!)</f>
      </c>
      <c r="E313" s="68">
        <f t="shared" si="20"/>
      </c>
    </row>
    <row r="314" spans="1:5" ht="12.75">
      <c r="A314" s="65">
        <f t="shared" si="17"/>
      </c>
      <c r="B314" s="68">
        <f>IF(A314="","",IF(OR(A314=nper,payment&gt;ROUND((1+rate)*E313,2)),ROUND((1+rate)*E313,2),payment))</f>
      </c>
      <c r="C314" s="68">
        <f t="shared" si="18"/>
      </c>
      <c r="D314" s="68">
        <f>IF(A314="","",B314-C314+#REF!)</f>
      </c>
      <c r="E314" s="68">
        <f t="shared" si="20"/>
      </c>
    </row>
    <row r="315" spans="1:5" ht="12.75">
      <c r="A315" s="65">
        <f t="shared" si="17"/>
      </c>
      <c r="B315" s="68">
        <f>IF(A315="","",IF(OR(A315=nper,payment&gt;ROUND((1+rate)*E314,2)),ROUND((1+rate)*E314,2),payment))</f>
      </c>
      <c r="C315" s="68">
        <f t="shared" si="18"/>
      </c>
      <c r="D315" s="68">
        <f>IF(A315="","",B315-C315+#REF!)</f>
      </c>
      <c r="E315" s="68">
        <f t="shared" si="20"/>
      </c>
    </row>
    <row r="316" spans="1:5" ht="12.75">
      <c r="A316" s="65">
        <f t="shared" si="17"/>
      </c>
      <c r="B316" s="68">
        <f>IF(A316="","",IF(OR(A316=nper,payment&gt;ROUND((1+rate)*E315,2)),ROUND((1+rate)*E315,2),payment))</f>
      </c>
      <c r="C316" s="68">
        <f t="shared" si="18"/>
      </c>
      <c r="D316" s="68">
        <f>IF(A316="","",B316-C316+#REF!)</f>
      </c>
      <c r="E316" s="68">
        <f t="shared" si="20"/>
      </c>
    </row>
    <row r="317" spans="1:5" ht="12.75">
      <c r="A317" s="65">
        <f t="shared" si="17"/>
      </c>
      <c r="B317" s="68">
        <f>IF(A317="","",IF(OR(A317=nper,payment&gt;ROUND((1+rate)*E316,2)),ROUND((1+rate)*E316,2),payment))</f>
      </c>
      <c r="C317" s="68">
        <f t="shared" si="18"/>
      </c>
      <c r="D317" s="68">
        <f>IF(A317="","",B317-C317+#REF!)</f>
      </c>
      <c r="E317" s="68">
        <f t="shared" si="20"/>
      </c>
    </row>
    <row r="318" spans="1:5" ht="12.75">
      <c r="A318" s="65">
        <f t="shared" si="17"/>
      </c>
      <c r="B318" s="68">
        <f>IF(A318="","",IF(OR(A318=nper,payment&gt;ROUND((1+rate)*E317,2)),ROUND((1+rate)*E317,2),payment))</f>
      </c>
      <c r="C318" s="68">
        <f t="shared" si="18"/>
      </c>
      <c r="D318" s="68">
        <f>IF(A318="","",B318-C318+#REF!)</f>
      </c>
      <c r="E318" s="68">
        <f t="shared" si="20"/>
      </c>
    </row>
    <row r="319" spans="1:5" ht="12.75">
      <c r="A319" s="65">
        <f t="shared" si="17"/>
      </c>
      <c r="B319" s="68">
        <f>IF(A319="","",IF(OR(A319=nper,payment&gt;ROUND((1+rate)*E318,2)),ROUND((1+rate)*E318,2),payment))</f>
      </c>
      <c r="C319" s="68">
        <f t="shared" si="18"/>
      </c>
      <c r="D319" s="68">
        <f>IF(A319="","",B319-C319+#REF!)</f>
      </c>
      <c r="E319" s="68">
        <f t="shared" si="20"/>
      </c>
    </row>
    <row r="320" spans="1:5" ht="12.75">
      <c r="A320" s="65">
        <f t="shared" si="17"/>
      </c>
      <c r="B320" s="68">
        <f>IF(A320="","",IF(OR(A320=nper,payment&gt;ROUND((1+rate)*E319,2)),ROUND((1+rate)*E319,2),payment))</f>
      </c>
      <c r="C320" s="68">
        <f t="shared" si="18"/>
      </c>
      <c r="D320" s="68">
        <f>IF(A320="","",B320-C320+#REF!)</f>
      </c>
      <c r="E320" s="68">
        <f t="shared" si="20"/>
      </c>
    </row>
    <row r="321" spans="1:5" ht="12.75">
      <c r="A321" s="65">
        <f t="shared" si="17"/>
      </c>
      <c r="B321" s="68">
        <f>IF(A321="","",IF(OR(A321=nper,payment&gt;ROUND((1+rate)*E320,2)),ROUND((1+rate)*E320,2),payment))</f>
      </c>
      <c r="C321" s="68">
        <f t="shared" si="18"/>
      </c>
      <c r="D321" s="68">
        <f>IF(A321="","",B321-C321+#REF!)</f>
      </c>
      <c r="E321" s="68">
        <f t="shared" si="20"/>
      </c>
    </row>
    <row r="322" spans="1:5" ht="12.75">
      <c r="A322" s="65">
        <f t="shared" si="17"/>
      </c>
      <c r="B322" s="68">
        <f>IF(A322="","",IF(OR(A322=nper,payment&gt;ROUND((1+rate)*E321,2)),ROUND((1+rate)*E321,2),payment))</f>
      </c>
      <c r="C322" s="68">
        <f t="shared" si="18"/>
      </c>
      <c r="D322" s="68">
        <f>IF(A322="","",B322-C322+#REF!)</f>
      </c>
      <c r="E322" s="68">
        <f t="shared" si="20"/>
      </c>
    </row>
    <row r="323" spans="1:5" ht="12.75">
      <c r="A323" s="65">
        <f t="shared" si="17"/>
      </c>
      <c r="B323" s="68">
        <f>IF(A323="","",IF(OR(A323=nper,payment&gt;ROUND((1+rate)*E322,2)),ROUND((1+rate)*E322,2),payment))</f>
      </c>
      <c r="C323" s="68">
        <f t="shared" si="18"/>
      </c>
      <c r="D323" s="68">
        <f>IF(A323="","",B323-C323+#REF!)</f>
      </c>
      <c r="E323" s="68">
        <f t="shared" si="20"/>
      </c>
    </row>
    <row r="324" spans="1:5" ht="12.75">
      <c r="A324" s="65">
        <f t="shared" si="17"/>
      </c>
      <c r="B324" s="68">
        <f>IF(A324="","",IF(OR(A324=nper,payment&gt;ROUND((1+rate)*E323,2)),ROUND((1+rate)*E323,2),payment))</f>
      </c>
      <c r="C324" s="68">
        <f t="shared" si="18"/>
      </c>
      <c r="D324" s="68">
        <f>IF(A324="","",B324-C324+#REF!)</f>
      </c>
      <c r="E324" s="68">
        <f t="shared" si="20"/>
      </c>
    </row>
    <row r="325" spans="1:5" ht="12.75">
      <c r="A325" s="65">
        <f t="shared" si="17"/>
      </c>
      <c r="B325" s="68">
        <f>IF(A325="","",IF(OR(A325=nper,payment&gt;ROUND((1+rate)*E324,2)),ROUND((1+rate)*E324,2),payment))</f>
      </c>
      <c r="C325" s="68">
        <f t="shared" si="18"/>
      </c>
      <c r="D325" s="68">
        <f>IF(A325="","",B325-C325+#REF!)</f>
      </c>
      <c r="E325" s="68">
        <f t="shared" si="20"/>
      </c>
    </row>
    <row r="326" spans="1:5" ht="12.75">
      <c r="A326" s="65">
        <f t="shared" si="17"/>
      </c>
      <c r="B326" s="68">
        <f>IF(A326="","",IF(OR(A326=nper,payment&gt;ROUND((1+rate)*E325,2)),ROUND((1+rate)*E325,2),payment))</f>
      </c>
      <c r="C326" s="68">
        <f t="shared" si="18"/>
      </c>
      <c r="D326" s="68">
        <f>IF(A326="","",B326-C326+#REF!)</f>
      </c>
      <c r="E326" s="68">
        <f t="shared" si="20"/>
      </c>
    </row>
    <row r="327" spans="1:5" ht="12.75">
      <c r="A327" s="65">
        <f t="shared" si="17"/>
      </c>
      <c r="B327" s="68">
        <f>IF(A327="","",IF(OR(A327=nper,payment&gt;ROUND((1+rate)*E326,2)),ROUND((1+rate)*E326,2),payment))</f>
      </c>
      <c r="C327" s="68">
        <f t="shared" si="18"/>
      </c>
      <c r="D327" s="68">
        <f>IF(A327="","",B327-C327+#REF!)</f>
      </c>
      <c r="E327" s="68">
        <f t="shared" si="20"/>
      </c>
    </row>
    <row r="328" spans="1:5" ht="12.75">
      <c r="A328" s="65">
        <f t="shared" si="17"/>
      </c>
      <c r="B328" s="68">
        <f>IF(A328="","",IF(OR(A328=nper,payment&gt;ROUND((1+rate)*E327,2)),ROUND((1+rate)*E327,2),payment))</f>
      </c>
      <c r="C328" s="68">
        <f t="shared" si="18"/>
      </c>
      <c r="D328" s="68">
        <f>IF(A328="","",B328-C328+#REF!)</f>
      </c>
      <c r="E328" s="68">
        <f t="shared" si="20"/>
      </c>
    </row>
    <row r="329" spans="1:5" ht="12.75">
      <c r="A329" s="65">
        <f t="shared" si="17"/>
      </c>
      <c r="B329" s="68">
        <f>IF(A329="","",IF(OR(A329=nper,payment&gt;ROUND((1+rate)*E328,2)),ROUND((1+rate)*E328,2),payment))</f>
      </c>
      <c r="C329" s="68">
        <f t="shared" si="18"/>
      </c>
      <c r="D329" s="68">
        <f>IF(A329="","",B329-C329+#REF!)</f>
      </c>
      <c r="E329" s="68">
        <f t="shared" si="20"/>
      </c>
    </row>
    <row r="330" spans="1:5" ht="12.75">
      <c r="A330" s="65">
        <f t="shared" si="17"/>
      </c>
      <c r="B330" s="68">
        <f>IF(A330="","",IF(OR(A330=nper,payment&gt;ROUND((1+rate)*E329,2)),ROUND((1+rate)*E329,2),payment))</f>
      </c>
      <c r="C330" s="68">
        <f t="shared" si="18"/>
      </c>
      <c r="D330" s="68">
        <f>IF(A330="","",B330-C330+#REF!)</f>
      </c>
      <c r="E330" s="68">
        <f t="shared" si="20"/>
      </c>
    </row>
    <row r="331" spans="1:5" ht="12.75">
      <c r="A331" s="65">
        <f t="shared" si="17"/>
      </c>
      <c r="B331" s="68">
        <f>IF(A331="","",IF(OR(A331=nper,payment&gt;ROUND((1+rate)*E330,2)),ROUND((1+rate)*E330,2),payment))</f>
      </c>
      <c r="C331" s="68">
        <f t="shared" si="18"/>
      </c>
      <c r="D331" s="68">
        <f>IF(A331="","",B331-C331+#REF!)</f>
      </c>
      <c r="E331" s="68">
        <f t="shared" si="20"/>
      </c>
    </row>
    <row r="332" spans="1:5" ht="12.75">
      <c r="A332" s="65">
        <f t="shared" si="17"/>
      </c>
      <c r="B332" s="68">
        <f>IF(A332="","",IF(OR(A332=nper,payment&gt;ROUND((1+rate)*E331,2)),ROUND((1+rate)*E331,2),payment))</f>
      </c>
      <c r="C332" s="68">
        <f t="shared" si="18"/>
      </c>
      <c r="D332" s="68">
        <f>IF(A332="","",B332-C332+#REF!)</f>
      </c>
      <c r="E332" s="68">
        <f t="shared" si="20"/>
      </c>
    </row>
    <row r="333" spans="1:5" ht="12.75">
      <c r="A333" s="65">
        <f aca="true" t="shared" si="21" ref="A333:A371">IF(A332&gt;=nper,"",A332+1)</f>
      </c>
      <c r="B333" s="68">
        <f>IF(A333="","",IF(OR(A333=nper,payment&gt;ROUND((1+rate)*E332,2)),ROUND((1+rate)*E332,2),payment))</f>
      </c>
      <c r="C333" s="68">
        <f aca="true" t="shared" si="22" ref="C333:C396">IF(A333="","",ROUND(rate*E332,2))</f>
      </c>
      <c r="D333" s="68">
        <f>IF(A333="","",B333-C333+#REF!)</f>
      </c>
      <c r="E333" s="68">
        <f aca="true" t="shared" si="23" ref="E333:E396">IF(A333="","",E332-D333)</f>
      </c>
    </row>
    <row r="334" spans="1:5" ht="12.75">
      <c r="A334" s="65">
        <f t="shared" si="21"/>
      </c>
      <c r="B334" s="68">
        <f>IF(A334="","",IF(OR(A334=nper,payment&gt;ROUND((1+rate)*E333,2)),ROUND((1+rate)*E333,2),payment))</f>
      </c>
      <c r="C334" s="68">
        <f t="shared" si="22"/>
      </c>
      <c r="D334" s="68">
        <f>IF(A334="","",B334-C334+#REF!)</f>
      </c>
      <c r="E334" s="68">
        <f t="shared" si="23"/>
      </c>
    </row>
    <row r="335" spans="1:5" ht="12.75">
      <c r="A335" s="65">
        <f t="shared" si="21"/>
      </c>
      <c r="B335" s="68">
        <f>IF(A335="","",IF(OR(A335=nper,payment&gt;ROUND((1+rate)*E334,2)),ROUND((1+rate)*E334,2),payment))</f>
      </c>
      <c r="C335" s="68">
        <f t="shared" si="22"/>
      </c>
      <c r="D335" s="68">
        <f>IF(A335="","",B335-C335+#REF!)</f>
      </c>
      <c r="E335" s="68">
        <f t="shared" si="23"/>
      </c>
    </row>
    <row r="336" spans="1:5" ht="12.75">
      <c r="A336" s="65">
        <f t="shared" si="21"/>
      </c>
      <c r="B336" s="68">
        <f>IF(A336="","",IF(OR(A336=nper,payment&gt;ROUND((1+rate)*E335,2)),ROUND((1+rate)*E335,2),payment))</f>
      </c>
      <c r="C336" s="68">
        <f t="shared" si="22"/>
      </c>
      <c r="D336" s="68">
        <f>IF(A336="","",B336-C336+#REF!)</f>
      </c>
      <c r="E336" s="68">
        <f t="shared" si="23"/>
      </c>
    </row>
    <row r="337" spans="1:5" ht="12.75">
      <c r="A337" s="65">
        <f t="shared" si="21"/>
      </c>
      <c r="B337" s="68">
        <f>IF(A337="","",IF(OR(A337=nper,payment&gt;ROUND((1+rate)*E336,2)),ROUND((1+rate)*E336,2),payment))</f>
      </c>
      <c r="C337" s="68">
        <f t="shared" si="22"/>
      </c>
      <c r="D337" s="68">
        <f>IF(A337="","",B337-C337+#REF!)</f>
      </c>
      <c r="E337" s="68">
        <f t="shared" si="23"/>
      </c>
    </row>
    <row r="338" spans="1:5" ht="12.75">
      <c r="A338" s="65">
        <f t="shared" si="21"/>
      </c>
      <c r="B338" s="68">
        <f>IF(A338="","",IF(OR(A338=nper,payment&gt;ROUND((1+rate)*E337,2)),ROUND((1+rate)*E337,2),payment))</f>
      </c>
      <c r="C338" s="68">
        <f t="shared" si="22"/>
      </c>
      <c r="D338" s="68">
        <f>IF(A338="","",B338-C338+#REF!)</f>
      </c>
      <c r="E338" s="68">
        <f t="shared" si="23"/>
      </c>
    </row>
    <row r="339" spans="1:5" ht="12.75">
      <c r="A339" s="65">
        <f t="shared" si="21"/>
      </c>
      <c r="B339" s="68">
        <f>IF(A339="","",IF(OR(A339=nper,payment&gt;ROUND((1+rate)*E338,2)),ROUND((1+rate)*E338,2),payment))</f>
      </c>
      <c r="C339" s="68">
        <f t="shared" si="22"/>
      </c>
      <c r="D339" s="68">
        <f>IF(A339="","",B339-C339+#REF!)</f>
      </c>
      <c r="E339" s="68">
        <f t="shared" si="23"/>
      </c>
    </row>
    <row r="340" spans="1:5" ht="12.75">
      <c r="A340" s="65">
        <f t="shared" si="21"/>
      </c>
      <c r="B340" s="68">
        <f>IF(A340="","",IF(OR(A340=nper,payment&gt;ROUND((1+rate)*E339,2)),ROUND((1+rate)*E339,2),payment))</f>
      </c>
      <c r="C340" s="68">
        <f t="shared" si="22"/>
      </c>
      <c r="D340" s="68">
        <f>IF(A340="","",B340-C340+#REF!)</f>
      </c>
      <c r="E340" s="68">
        <f t="shared" si="23"/>
      </c>
    </row>
    <row r="341" spans="1:5" ht="12.75">
      <c r="A341" s="65">
        <f t="shared" si="21"/>
      </c>
      <c r="B341" s="68">
        <f>IF(A341="","",IF(OR(A341=nper,payment&gt;ROUND((1+rate)*E340,2)),ROUND((1+rate)*E340,2),payment))</f>
      </c>
      <c r="C341" s="68">
        <f t="shared" si="22"/>
      </c>
      <c r="D341" s="68">
        <f>IF(A341="","",B341-C341+#REF!)</f>
      </c>
      <c r="E341" s="68">
        <f t="shared" si="23"/>
      </c>
    </row>
    <row r="342" spans="1:5" ht="12.75">
      <c r="A342" s="65">
        <f t="shared" si="21"/>
      </c>
      <c r="B342" s="68">
        <f>IF(A342="","",IF(OR(A342=nper,payment&gt;ROUND((1+rate)*E341,2)),ROUND((1+rate)*E341,2),payment))</f>
      </c>
      <c r="C342" s="68">
        <f t="shared" si="22"/>
      </c>
      <c r="D342" s="68">
        <f>IF(A342="","",B342-C342+#REF!)</f>
      </c>
      <c r="E342" s="68">
        <f t="shared" si="23"/>
      </c>
    </row>
    <row r="343" spans="1:5" ht="12.75">
      <c r="A343" s="65">
        <f t="shared" si="21"/>
      </c>
      <c r="B343" s="68">
        <f>IF(A343="","",IF(OR(A343=nper,payment&gt;ROUND((1+rate)*E342,2)),ROUND((1+rate)*E342,2),payment))</f>
      </c>
      <c r="C343" s="68">
        <f t="shared" si="22"/>
      </c>
      <c r="D343" s="68">
        <f>IF(A343="","",B343-C343+#REF!)</f>
      </c>
      <c r="E343" s="68">
        <f t="shared" si="23"/>
      </c>
    </row>
    <row r="344" spans="1:5" ht="12.75">
      <c r="A344" s="65">
        <f t="shared" si="21"/>
      </c>
      <c r="B344" s="68">
        <f>IF(A344="","",IF(OR(A344=nper,payment&gt;ROUND((1+rate)*E343,2)),ROUND((1+rate)*E343,2),payment))</f>
      </c>
      <c r="C344" s="68">
        <f t="shared" si="22"/>
      </c>
      <c r="D344" s="68">
        <f>IF(A344="","",B344-C344+#REF!)</f>
      </c>
      <c r="E344" s="68">
        <f t="shared" si="23"/>
      </c>
    </row>
    <row r="345" spans="1:5" ht="12.75">
      <c r="A345" s="65">
        <f t="shared" si="21"/>
      </c>
      <c r="B345" s="68">
        <f>IF(A345="","",IF(OR(A345=nper,payment&gt;ROUND((1+rate)*E344,2)),ROUND((1+rate)*E344,2),payment))</f>
      </c>
      <c r="C345" s="68">
        <f t="shared" si="22"/>
      </c>
      <c r="D345" s="68">
        <f>IF(A345="","",B345-C345+#REF!)</f>
      </c>
      <c r="E345" s="68">
        <f t="shared" si="23"/>
      </c>
    </row>
    <row r="346" spans="1:5" ht="12.75">
      <c r="A346" s="65">
        <f t="shared" si="21"/>
      </c>
      <c r="B346" s="68">
        <f>IF(A346="","",IF(OR(A346=nper,payment&gt;ROUND((1+rate)*E345,2)),ROUND((1+rate)*E345,2),payment))</f>
      </c>
      <c r="C346" s="68">
        <f t="shared" si="22"/>
      </c>
      <c r="D346" s="68">
        <f>IF(A346="","",B346-C346+#REF!)</f>
      </c>
      <c r="E346" s="68">
        <f t="shared" si="23"/>
      </c>
    </row>
    <row r="347" spans="1:5" ht="12.75">
      <c r="A347" s="65">
        <f t="shared" si="21"/>
      </c>
      <c r="B347" s="68">
        <f>IF(A347="","",IF(OR(A347=nper,payment&gt;ROUND((1+rate)*E346,2)),ROUND((1+rate)*E346,2),payment))</f>
      </c>
      <c r="C347" s="68">
        <f t="shared" si="22"/>
      </c>
      <c r="D347" s="68">
        <f>IF(A347="","",B347-C347+#REF!)</f>
      </c>
      <c r="E347" s="68">
        <f t="shared" si="23"/>
      </c>
    </row>
    <row r="348" spans="1:5" ht="12.75">
      <c r="A348" s="65">
        <f t="shared" si="21"/>
      </c>
      <c r="B348" s="68">
        <f>IF(A348="","",IF(OR(A348=nper,payment&gt;ROUND((1+rate)*E347,2)),ROUND((1+rate)*E347,2),payment))</f>
      </c>
      <c r="C348" s="68">
        <f t="shared" si="22"/>
      </c>
      <c r="D348" s="68">
        <f>IF(A348="","",B348-C348+#REF!)</f>
      </c>
      <c r="E348" s="68">
        <f t="shared" si="23"/>
      </c>
    </row>
    <row r="349" spans="1:5" ht="12.75">
      <c r="A349" s="65">
        <f t="shared" si="21"/>
      </c>
      <c r="B349" s="68">
        <f>IF(A349="","",IF(OR(A349=nper,payment&gt;ROUND((1+rate)*E348,2)),ROUND((1+rate)*E348,2),payment))</f>
      </c>
      <c r="C349" s="68">
        <f t="shared" si="22"/>
      </c>
      <c r="D349" s="68">
        <f>IF(A349="","",B349-C349+#REF!)</f>
      </c>
      <c r="E349" s="68">
        <f t="shared" si="23"/>
      </c>
    </row>
    <row r="350" spans="1:5" ht="12.75">
      <c r="A350" s="65">
        <f t="shared" si="21"/>
      </c>
      <c r="B350" s="68">
        <f>IF(A350="","",IF(OR(A350=nper,payment&gt;ROUND((1+rate)*E349,2)),ROUND((1+rate)*E349,2),payment))</f>
      </c>
      <c r="C350" s="68">
        <f t="shared" si="22"/>
      </c>
      <c r="D350" s="68">
        <f>IF(A350="","",B350-C350+#REF!)</f>
      </c>
      <c r="E350" s="68">
        <f t="shared" si="23"/>
      </c>
    </row>
    <row r="351" spans="1:5" ht="12.75">
      <c r="A351" s="65">
        <f t="shared" si="21"/>
      </c>
      <c r="B351" s="68">
        <f>IF(A351="","",IF(OR(A351=nper,payment&gt;ROUND((1+rate)*E350,2)),ROUND((1+rate)*E350,2),payment))</f>
      </c>
      <c r="C351" s="68">
        <f t="shared" si="22"/>
      </c>
      <c r="D351" s="68">
        <f>IF(A351="","",B351-C351+#REF!)</f>
      </c>
      <c r="E351" s="68">
        <f t="shared" si="23"/>
      </c>
    </row>
    <row r="352" spans="1:5" ht="12.75">
      <c r="A352" s="65">
        <f t="shared" si="21"/>
      </c>
      <c r="B352" s="68">
        <f>IF(A352="","",IF(OR(A352=nper,payment&gt;ROUND((1+rate)*E351,2)),ROUND((1+rate)*E351,2),payment))</f>
      </c>
      <c r="C352" s="68">
        <f t="shared" si="22"/>
      </c>
      <c r="D352" s="68">
        <f>IF(A352="","",B352-C352+#REF!)</f>
      </c>
      <c r="E352" s="68">
        <f t="shared" si="23"/>
      </c>
    </row>
    <row r="353" spans="1:5" ht="12.75">
      <c r="A353" s="65">
        <f t="shared" si="21"/>
      </c>
      <c r="B353" s="68">
        <f>IF(A353="","",IF(OR(A353=nper,payment&gt;ROUND((1+rate)*E352,2)),ROUND((1+rate)*E352,2),payment))</f>
      </c>
      <c r="C353" s="68">
        <f t="shared" si="22"/>
      </c>
      <c r="D353" s="68">
        <f>IF(A353="","",B353-C353+#REF!)</f>
      </c>
      <c r="E353" s="68">
        <f t="shared" si="23"/>
      </c>
    </row>
    <row r="354" spans="1:5" ht="12.75">
      <c r="A354" s="65">
        <f t="shared" si="21"/>
      </c>
      <c r="B354" s="68">
        <f>IF(A354="","",IF(OR(A354=nper,payment&gt;ROUND((1+rate)*E353,2)),ROUND((1+rate)*E353,2),payment))</f>
      </c>
      <c r="C354" s="68">
        <f t="shared" si="22"/>
      </c>
      <c r="D354" s="68">
        <f>IF(A354="","",B354-C354+#REF!)</f>
      </c>
      <c r="E354" s="68">
        <f t="shared" si="23"/>
      </c>
    </row>
    <row r="355" spans="1:5" ht="12.75">
      <c r="A355" s="65">
        <f t="shared" si="21"/>
      </c>
      <c r="B355" s="68">
        <f>IF(A355="","",IF(OR(A355=nper,payment&gt;ROUND((1+rate)*E354,2)),ROUND((1+rate)*E354,2),payment))</f>
      </c>
      <c r="C355" s="68">
        <f t="shared" si="22"/>
      </c>
      <c r="D355" s="68">
        <f>IF(A355="","",B355-C355+#REF!)</f>
      </c>
      <c r="E355" s="68">
        <f t="shared" si="23"/>
      </c>
    </row>
    <row r="356" spans="1:5" ht="12.75">
      <c r="A356" s="65">
        <f t="shared" si="21"/>
      </c>
      <c r="B356" s="68">
        <f>IF(A356="","",IF(OR(A356=nper,payment&gt;ROUND((1+rate)*E355,2)),ROUND((1+rate)*E355,2),payment))</f>
      </c>
      <c r="C356" s="68">
        <f t="shared" si="22"/>
      </c>
      <c r="D356" s="68">
        <f>IF(A356="","",B356-C356+#REF!)</f>
      </c>
      <c r="E356" s="68">
        <f t="shared" si="23"/>
      </c>
    </row>
    <row r="357" spans="1:5" ht="12.75">
      <c r="A357" s="65">
        <f t="shared" si="21"/>
      </c>
      <c r="B357" s="68">
        <f>IF(A357="","",IF(OR(A357=nper,payment&gt;ROUND((1+rate)*E356,2)),ROUND((1+rate)*E356,2),payment))</f>
      </c>
      <c r="C357" s="68">
        <f t="shared" si="22"/>
      </c>
      <c r="D357" s="68">
        <f>IF(A357="","",B357-C357+#REF!)</f>
      </c>
      <c r="E357" s="68">
        <f t="shared" si="23"/>
      </c>
    </row>
    <row r="358" spans="1:5" ht="12.75">
      <c r="A358" s="65">
        <f t="shared" si="21"/>
      </c>
      <c r="B358" s="68">
        <f>IF(A358="","",IF(OR(A358=nper,payment&gt;ROUND((1+rate)*E357,2)),ROUND((1+rate)*E357,2),payment))</f>
      </c>
      <c r="C358" s="68">
        <f t="shared" si="22"/>
      </c>
      <c r="D358" s="68">
        <f>IF(A358="","",B358-C358+#REF!)</f>
      </c>
      <c r="E358" s="68">
        <f t="shared" si="23"/>
      </c>
    </row>
    <row r="359" spans="1:5" ht="12.75">
      <c r="A359" s="65">
        <f t="shared" si="21"/>
      </c>
      <c r="B359" s="68">
        <f>IF(A359="","",IF(OR(A359=nper,payment&gt;ROUND((1+rate)*E358,2)),ROUND((1+rate)*E358,2),payment))</f>
      </c>
      <c r="C359" s="68">
        <f t="shared" si="22"/>
      </c>
      <c r="D359" s="68">
        <f>IF(A359="","",B359-C359+#REF!)</f>
      </c>
      <c r="E359" s="68">
        <f t="shared" si="23"/>
      </c>
    </row>
    <row r="360" spans="1:5" ht="12.75">
      <c r="A360" s="65">
        <f t="shared" si="21"/>
      </c>
      <c r="B360" s="68">
        <f>IF(A360="","",IF(OR(A360=nper,payment&gt;ROUND((1+rate)*E359,2)),ROUND((1+rate)*E359,2),payment))</f>
      </c>
      <c r="C360" s="68">
        <f t="shared" si="22"/>
      </c>
      <c r="D360" s="68">
        <f>IF(A360="","",B360-C360+#REF!)</f>
      </c>
      <c r="E360" s="68">
        <f t="shared" si="23"/>
      </c>
    </row>
    <row r="361" spans="1:5" ht="12.75">
      <c r="A361" s="65">
        <f t="shared" si="21"/>
      </c>
      <c r="B361" s="68">
        <f>IF(A361="","",IF(OR(A361=nper,payment&gt;ROUND((1+rate)*E360,2)),ROUND((1+rate)*E360,2),payment))</f>
      </c>
      <c r="C361" s="68">
        <f t="shared" si="22"/>
      </c>
      <c r="D361" s="68">
        <f>IF(A361="","",B361-C361+#REF!)</f>
      </c>
      <c r="E361" s="68">
        <f t="shared" si="23"/>
      </c>
    </row>
    <row r="362" spans="1:5" ht="12.75">
      <c r="A362" s="65">
        <f t="shared" si="21"/>
      </c>
      <c r="B362" s="68">
        <f>IF(A362="","",IF(OR(A362=nper,payment&gt;ROUND((1+rate)*E361,2)),ROUND((1+rate)*E361,2),payment))</f>
      </c>
      <c r="C362" s="68">
        <f t="shared" si="22"/>
      </c>
      <c r="D362" s="68">
        <f>IF(A362="","",B362-C362+#REF!)</f>
      </c>
      <c r="E362" s="68">
        <f t="shared" si="23"/>
      </c>
    </row>
    <row r="363" spans="1:5" ht="12.75">
      <c r="A363" s="65">
        <f t="shared" si="21"/>
      </c>
      <c r="B363" s="68">
        <f>IF(A363="","",IF(OR(A363=nper,payment&gt;ROUND((1+rate)*E362,2)),ROUND((1+rate)*E362,2),payment))</f>
      </c>
      <c r="C363" s="68">
        <f t="shared" si="22"/>
      </c>
      <c r="D363" s="68">
        <f>IF(A363="","",B363-C363+#REF!)</f>
      </c>
      <c r="E363" s="68">
        <f t="shared" si="23"/>
      </c>
    </row>
    <row r="364" spans="1:5" ht="12.75">
      <c r="A364" s="65">
        <f t="shared" si="21"/>
      </c>
      <c r="B364" s="68">
        <f>IF(A364="","",IF(OR(A364=nper,payment&gt;ROUND((1+rate)*E363,2)),ROUND((1+rate)*E363,2),payment))</f>
      </c>
      <c r="C364" s="68">
        <f t="shared" si="22"/>
      </c>
      <c r="D364" s="68">
        <f>IF(A364="","",B364-C364+#REF!)</f>
      </c>
      <c r="E364" s="68">
        <f t="shared" si="23"/>
      </c>
    </row>
    <row r="365" spans="1:5" ht="12.75">
      <c r="A365" s="65">
        <f t="shared" si="21"/>
      </c>
      <c r="B365" s="68">
        <f>IF(A365="","",IF(OR(A365=nper,payment&gt;ROUND((1+rate)*E364,2)),ROUND((1+rate)*E364,2),payment))</f>
      </c>
      <c r="C365" s="68">
        <f t="shared" si="22"/>
      </c>
      <c r="D365" s="68">
        <f>IF(A365="","",B365-C365+#REF!)</f>
      </c>
      <c r="E365" s="68">
        <f t="shared" si="23"/>
      </c>
    </row>
    <row r="366" spans="1:5" ht="12.75">
      <c r="A366" s="65">
        <f t="shared" si="21"/>
      </c>
      <c r="B366" s="68">
        <f>IF(A366="","",IF(OR(A366=nper,payment&gt;ROUND((1+rate)*E365,2)),ROUND((1+rate)*E365,2),payment))</f>
      </c>
      <c r="C366" s="68">
        <f t="shared" si="22"/>
      </c>
      <c r="D366" s="68">
        <f>IF(A366="","",B366-C366+#REF!)</f>
      </c>
      <c r="E366" s="68">
        <f t="shared" si="23"/>
      </c>
    </row>
    <row r="367" spans="1:5" ht="12.75">
      <c r="A367" s="65">
        <f t="shared" si="21"/>
      </c>
      <c r="B367" s="68">
        <f>IF(A367="","",IF(OR(A367=nper,payment&gt;ROUND((1+rate)*E366,2)),ROUND((1+rate)*E366,2),payment))</f>
      </c>
      <c r="C367" s="68">
        <f t="shared" si="22"/>
      </c>
      <c r="D367" s="68">
        <f>IF(A367="","",B367-C367+#REF!)</f>
      </c>
      <c r="E367" s="68">
        <f t="shared" si="23"/>
      </c>
    </row>
    <row r="368" spans="1:5" ht="12.75">
      <c r="A368" s="65">
        <f t="shared" si="21"/>
      </c>
      <c r="B368" s="68">
        <f>IF(A368="","",IF(OR(A368=nper,payment&gt;ROUND((1+rate)*E367,2)),ROUND((1+rate)*E367,2),payment))</f>
      </c>
      <c r="C368" s="68">
        <f t="shared" si="22"/>
      </c>
      <c r="D368" s="68">
        <f>IF(A368="","",B368-C368+#REF!)</f>
      </c>
      <c r="E368" s="68">
        <f t="shared" si="23"/>
      </c>
    </row>
    <row r="369" spans="1:5" ht="12.75">
      <c r="A369" s="65">
        <f t="shared" si="21"/>
      </c>
      <c r="B369" s="68">
        <f>IF(A369="","",IF(OR(A369=nper,payment&gt;ROUND((1+rate)*E368,2)),ROUND((1+rate)*E368,2),payment))</f>
      </c>
      <c r="C369" s="68">
        <f t="shared" si="22"/>
      </c>
      <c r="D369" s="68">
        <f>IF(A369="","",B369-C369+#REF!)</f>
      </c>
      <c r="E369" s="68">
        <f t="shared" si="23"/>
      </c>
    </row>
    <row r="370" spans="1:5" ht="12.75">
      <c r="A370" s="65">
        <f t="shared" si="21"/>
      </c>
      <c r="B370" s="68">
        <f>IF(A370="","",IF(OR(A370=nper,payment&gt;ROUND((1+rate)*E369,2)),ROUND((1+rate)*E369,2),payment))</f>
      </c>
      <c r="C370" s="68">
        <f t="shared" si="22"/>
      </c>
      <c r="D370" s="68">
        <f>IF(A370="","",B370-C370+#REF!)</f>
      </c>
      <c r="E370" s="68">
        <f t="shared" si="23"/>
      </c>
    </row>
    <row r="371" spans="1:5" ht="12.75">
      <c r="A371" s="65">
        <f t="shared" si="21"/>
      </c>
      <c r="B371" s="68">
        <f>IF(A371="","",IF(OR(A371=nper,payment&gt;ROUND((1+rate)*E370,2)),ROUND((1+rate)*E370,2),payment))</f>
      </c>
      <c r="C371" s="68">
        <f t="shared" si="22"/>
      </c>
      <c r="D371" s="68">
        <f>IF(A371="","",B371-C371+#REF!)</f>
      </c>
      <c r="E371" s="68">
        <f t="shared" si="23"/>
      </c>
    </row>
    <row r="372" spans="1:5" ht="12.75">
      <c r="A372" s="65">
        <f aca="true" t="shared" si="24" ref="A372:A435">IF(A371&gt;=nper,"",A371+1)</f>
      </c>
      <c r="B372" s="68">
        <f>IF(A372="","",IF(OR(A372=nper,payment&gt;ROUND((1+rate)*E371,2)),ROUND((1+rate)*E371,2),payment))</f>
      </c>
      <c r="C372" s="68">
        <f t="shared" si="22"/>
      </c>
      <c r="D372" s="68">
        <f>IF(A372="","",B372-C372+#REF!)</f>
      </c>
      <c r="E372" s="68">
        <f t="shared" si="23"/>
      </c>
    </row>
    <row r="373" spans="1:5" ht="12.75">
      <c r="A373" s="65">
        <f t="shared" si="24"/>
      </c>
      <c r="B373" s="68">
        <f>IF(A373="","",IF(OR(A373=nper,payment&gt;ROUND((1+rate)*E372,2)),ROUND((1+rate)*E372,2),payment))</f>
      </c>
      <c r="C373" s="68">
        <f t="shared" si="22"/>
      </c>
      <c r="D373" s="68">
        <f>IF(A373="","",B373-C373+#REF!)</f>
      </c>
      <c r="E373" s="68">
        <f t="shared" si="23"/>
      </c>
    </row>
    <row r="374" spans="1:5" ht="12.75">
      <c r="A374" s="65">
        <f t="shared" si="24"/>
      </c>
      <c r="B374" s="68">
        <f>IF(A374="","",IF(OR(A374=nper,payment&gt;ROUND((1+rate)*E373,2)),ROUND((1+rate)*E373,2),payment))</f>
      </c>
      <c r="C374" s="68">
        <f t="shared" si="22"/>
      </c>
      <c r="D374" s="68">
        <f>IF(A374="","",B374-C374+#REF!)</f>
      </c>
      <c r="E374" s="68">
        <f t="shared" si="23"/>
      </c>
    </row>
    <row r="375" spans="1:5" ht="12.75">
      <c r="A375" s="65">
        <f t="shared" si="24"/>
      </c>
      <c r="B375" s="68">
        <f>IF(A375="","",IF(OR(A375=nper,payment&gt;ROUND((1+rate)*E374,2)),ROUND((1+rate)*E374,2),payment))</f>
      </c>
      <c r="C375" s="68">
        <f t="shared" si="22"/>
      </c>
      <c r="D375" s="68">
        <f>IF(A375="","",B375-C375+#REF!)</f>
      </c>
      <c r="E375" s="68">
        <f t="shared" si="23"/>
      </c>
    </row>
    <row r="376" spans="1:5" ht="12.75">
      <c r="A376" s="65">
        <f t="shared" si="24"/>
      </c>
      <c r="B376" s="68">
        <f>IF(A376="","",IF(OR(A376=nper,payment&gt;ROUND((1+rate)*E375,2)),ROUND((1+rate)*E375,2),payment))</f>
      </c>
      <c r="C376" s="68">
        <f t="shared" si="22"/>
      </c>
      <c r="D376" s="68">
        <f>IF(A376="","",B376-C376+#REF!)</f>
      </c>
      <c r="E376" s="68">
        <f t="shared" si="23"/>
      </c>
    </row>
    <row r="377" spans="1:5" ht="12.75">
      <c r="A377" s="65">
        <f t="shared" si="24"/>
      </c>
      <c r="B377" s="68">
        <f>IF(A377="","",IF(OR(A377=nper,payment&gt;ROUND((1+rate)*E376,2)),ROUND((1+rate)*E376,2),payment))</f>
      </c>
      <c r="C377" s="68">
        <f t="shared" si="22"/>
      </c>
      <c r="D377" s="68">
        <f>IF(A377="","",B377-C377+#REF!)</f>
      </c>
      <c r="E377" s="68">
        <f t="shared" si="23"/>
      </c>
    </row>
    <row r="378" spans="1:5" ht="12.75">
      <c r="A378" s="65">
        <f t="shared" si="24"/>
      </c>
      <c r="B378" s="68">
        <f>IF(A378="","",IF(OR(A378=nper,payment&gt;ROUND((1+rate)*E377,2)),ROUND((1+rate)*E377,2),payment))</f>
      </c>
      <c r="C378" s="68">
        <f t="shared" si="22"/>
      </c>
      <c r="D378" s="68">
        <f>IF(A378="","",B378-C378+#REF!)</f>
      </c>
      <c r="E378" s="68">
        <f t="shared" si="23"/>
      </c>
    </row>
    <row r="379" spans="1:5" ht="12.75">
      <c r="A379" s="65">
        <f t="shared" si="24"/>
      </c>
      <c r="B379" s="68">
        <f>IF(A379="","",IF(OR(A379=nper,payment&gt;ROUND((1+rate)*E378,2)),ROUND((1+rate)*E378,2),payment))</f>
      </c>
      <c r="C379" s="68">
        <f t="shared" si="22"/>
      </c>
      <c r="D379" s="68">
        <f>IF(A379="","",B379-C379+#REF!)</f>
      </c>
      <c r="E379" s="68">
        <f t="shared" si="23"/>
      </c>
    </row>
    <row r="380" spans="1:5" ht="12.75">
      <c r="A380" s="65">
        <f t="shared" si="24"/>
      </c>
      <c r="B380" s="68">
        <f>IF(A380="","",IF(OR(A380=nper,payment&gt;ROUND((1+rate)*E379,2)),ROUND((1+rate)*E379,2),payment))</f>
      </c>
      <c r="C380" s="68">
        <f t="shared" si="22"/>
      </c>
      <c r="D380" s="68">
        <f>IF(A380="","",B380-C380+#REF!)</f>
      </c>
      <c r="E380" s="68">
        <f t="shared" si="23"/>
      </c>
    </row>
    <row r="381" spans="1:5" ht="12.75">
      <c r="A381" s="65">
        <f t="shared" si="24"/>
      </c>
      <c r="B381" s="68">
        <f>IF(A381="","",IF(OR(A381=nper,payment&gt;ROUND((1+rate)*E380,2)),ROUND((1+rate)*E380,2),payment))</f>
      </c>
      <c r="C381" s="68">
        <f t="shared" si="22"/>
      </c>
      <c r="D381" s="68">
        <f>IF(A381="","",B381-C381+#REF!)</f>
      </c>
      <c r="E381" s="68">
        <f t="shared" si="23"/>
      </c>
    </row>
    <row r="382" spans="1:5" ht="12.75">
      <c r="A382" s="65">
        <f t="shared" si="24"/>
      </c>
      <c r="B382" s="68">
        <f>IF(A382="","",IF(OR(A382=nper,payment&gt;ROUND((1+rate)*E381,2)),ROUND((1+rate)*E381,2),payment))</f>
      </c>
      <c r="C382" s="68">
        <f t="shared" si="22"/>
      </c>
      <c r="D382" s="68">
        <f>IF(A382="","",B382-C382+#REF!)</f>
      </c>
      <c r="E382" s="68">
        <f t="shared" si="23"/>
      </c>
    </row>
    <row r="383" spans="1:5" ht="12.75">
      <c r="A383" s="65">
        <f t="shared" si="24"/>
      </c>
      <c r="B383" s="68">
        <f>IF(A383="","",IF(OR(A383=nper,payment&gt;ROUND((1+rate)*E382,2)),ROUND((1+rate)*E382,2),payment))</f>
      </c>
      <c r="C383" s="68">
        <f t="shared" si="22"/>
      </c>
      <c r="D383" s="68">
        <f>IF(A383="","",B383-C383+#REF!)</f>
      </c>
      <c r="E383" s="68">
        <f t="shared" si="23"/>
      </c>
    </row>
    <row r="384" spans="1:5" ht="12.75">
      <c r="A384" s="65">
        <f t="shared" si="24"/>
      </c>
      <c r="B384" s="68">
        <f>IF(A384="","",IF(OR(A384=nper,payment&gt;ROUND((1+rate)*E383,2)),ROUND((1+rate)*E383,2),payment))</f>
      </c>
      <c r="C384" s="68">
        <f t="shared" si="22"/>
      </c>
      <c r="D384" s="68">
        <f>IF(A384="","",B384-C384+#REF!)</f>
      </c>
      <c r="E384" s="68">
        <f t="shared" si="23"/>
      </c>
    </row>
    <row r="385" spans="1:5" ht="12.75">
      <c r="A385" s="65">
        <f t="shared" si="24"/>
      </c>
      <c r="B385" s="68">
        <f>IF(A385="","",IF(OR(A385=nper,payment&gt;ROUND((1+rate)*E384,2)),ROUND((1+rate)*E384,2),payment))</f>
      </c>
      <c r="C385" s="68">
        <f t="shared" si="22"/>
      </c>
      <c r="D385" s="68">
        <f>IF(A385="","",B385-C385+#REF!)</f>
      </c>
      <c r="E385" s="68">
        <f t="shared" si="23"/>
      </c>
    </row>
    <row r="386" spans="1:5" ht="12.75">
      <c r="A386" s="65">
        <f t="shared" si="24"/>
      </c>
      <c r="B386" s="68">
        <f>IF(A386="","",IF(OR(A386=nper,payment&gt;ROUND((1+rate)*E385,2)),ROUND((1+rate)*E385,2),payment))</f>
      </c>
      <c r="C386" s="68">
        <f t="shared" si="22"/>
      </c>
      <c r="D386" s="68">
        <f>IF(A386="","",B386-C386+#REF!)</f>
      </c>
      <c r="E386" s="68">
        <f t="shared" si="23"/>
      </c>
    </row>
    <row r="387" spans="1:5" ht="12.75">
      <c r="A387" s="65">
        <f t="shared" si="24"/>
      </c>
      <c r="B387" s="68">
        <f>IF(A387="","",IF(OR(A387=nper,payment&gt;ROUND((1+rate)*E386,2)),ROUND((1+rate)*E386,2),payment))</f>
      </c>
      <c r="C387" s="68">
        <f t="shared" si="22"/>
      </c>
      <c r="D387" s="68">
        <f>IF(A387="","",B387-C387+#REF!)</f>
      </c>
      <c r="E387" s="68">
        <f t="shared" si="23"/>
      </c>
    </row>
    <row r="388" spans="1:5" ht="12.75">
      <c r="A388" s="65">
        <f t="shared" si="24"/>
      </c>
      <c r="B388" s="68">
        <f>IF(A388="","",IF(OR(A388=nper,payment&gt;ROUND((1+rate)*E387,2)),ROUND((1+rate)*E387,2),payment))</f>
      </c>
      <c r="C388" s="68">
        <f t="shared" si="22"/>
      </c>
      <c r="D388" s="68">
        <f>IF(A388="","",B388-C388+#REF!)</f>
      </c>
      <c r="E388" s="68">
        <f t="shared" si="23"/>
      </c>
    </row>
    <row r="389" spans="1:5" ht="12.75">
      <c r="A389" s="65">
        <f t="shared" si="24"/>
      </c>
      <c r="B389" s="68">
        <f>IF(A389="","",IF(OR(A389=nper,payment&gt;ROUND((1+rate)*E388,2)),ROUND((1+rate)*E388,2),payment))</f>
      </c>
      <c r="C389" s="68">
        <f t="shared" si="22"/>
      </c>
      <c r="D389" s="68">
        <f>IF(A389="","",B389-C389+#REF!)</f>
      </c>
      <c r="E389" s="68">
        <f t="shared" si="23"/>
      </c>
    </row>
    <row r="390" spans="1:5" ht="12.75">
      <c r="A390" s="65">
        <f t="shared" si="24"/>
      </c>
      <c r="B390" s="68">
        <f>IF(A390="","",IF(OR(A390=nper,payment&gt;ROUND((1+rate)*E389,2)),ROUND((1+rate)*E389,2),payment))</f>
      </c>
      <c r="C390" s="68">
        <f t="shared" si="22"/>
      </c>
      <c r="D390" s="68">
        <f>IF(A390="","",B390-C390+#REF!)</f>
      </c>
      <c r="E390" s="68">
        <f t="shared" si="23"/>
      </c>
    </row>
    <row r="391" spans="1:5" ht="12.75">
      <c r="A391" s="65">
        <f t="shared" si="24"/>
      </c>
      <c r="B391" s="68">
        <f>IF(A391="","",IF(OR(A391=nper,payment&gt;ROUND((1+rate)*E390,2)),ROUND((1+rate)*E390,2),payment))</f>
      </c>
      <c r="C391" s="68">
        <f t="shared" si="22"/>
      </c>
      <c r="D391" s="68">
        <f>IF(A391="","",B391-C391+#REF!)</f>
      </c>
      <c r="E391" s="68">
        <f t="shared" si="23"/>
      </c>
    </row>
    <row r="392" spans="1:5" ht="12.75">
      <c r="A392" s="65">
        <f t="shared" si="24"/>
      </c>
      <c r="B392" s="68">
        <f>IF(A392="","",IF(OR(A392=nper,payment&gt;ROUND((1+rate)*E391,2)),ROUND((1+rate)*E391,2),payment))</f>
      </c>
      <c r="C392" s="68">
        <f t="shared" si="22"/>
      </c>
      <c r="D392" s="68">
        <f>IF(A392="","",B392-C392+#REF!)</f>
      </c>
      <c r="E392" s="68">
        <f t="shared" si="23"/>
      </c>
    </row>
    <row r="393" spans="1:5" ht="12.75">
      <c r="A393" s="65">
        <f t="shared" si="24"/>
      </c>
      <c r="B393" s="68">
        <f>IF(A393="","",IF(OR(A393=nper,payment&gt;ROUND((1+rate)*E392,2)),ROUND((1+rate)*E392,2),payment))</f>
      </c>
      <c r="C393" s="68">
        <f t="shared" si="22"/>
      </c>
      <c r="D393" s="68">
        <f>IF(A393="","",B393-C393+#REF!)</f>
      </c>
      <c r="E393" s="68">
        <f t="shared" si="23"/>
      </c>
    </row>
    <row r="394" spans="1:5" ht="12.75">
      <c r="A394" s="65">
        <f t="shared" si="24"/>
      </c>
      <c r="B394" s="68">
        <f>IF(A394="","",IF(OR(A394=nper,payment&gt;ROUND((1+rate)*E393,2)),ROUND((1+rate)*E393,2),payment))</f>
      </c>
      <c r="C394" s="68">
        <f t="shared" si="22"/>
      </c>
      <c r="D394" s="68">
        <f>IF(A394="","",B394-C394+#REF!)</f>
      </c>
      <c r="E394" s="68">
        <f t="shared" si="23"/>
      </c>
    </row>
    <row r="395" spans="1:5" ht="12.75">
      <c r="A395" s="65">
        <f t="shared" si="24"/>
      </c>
      <c r="B395" s="68">
        <f>IF(A395="","",IF(OR(A395=nper,payment&gt;ROUND((1+rate)*E394,2)),ROUND((1+rate)*E394,2),payment))</f>
      </c>
      <c r="C395" s="68">
        <f t="shared" si="22"/>
      </c>
      <c r="D395" s="68">
        <f>IF(A395="","",B395-C395+#REF!)</f>
      </c>
      <c r="E395" s="68">
        <f t="shared" si="23"/>
      </c>
    </row>
    <row r="396" spans="1:5" ht="12.75">
      <c r="A396" s="65">
        <f t="shared" si="24"/>
      </c>
      <c r="B396" s="68">
        <f>IF(A396="","",IF(OR(A396=nper,payment&gt;ROUND((1+rate)*E395,2)),ROUND((1+rate)*E395,2),payment))</f>
      </c>
      <c r="C396" s="68">
        <f t="shared" si="22"/>
      </c>
      <c r="D396" s="68">
        <f>IF(A396="","",B396-C396+#REF!)</f>
      </c>
      <c r="E396" s="68">
        <f t="shared" si="23"/>
      </c>
    </row>
    <row r="397" spans="1:5" ht="12.75">
      <c r="A397" s="65">
        <f t="shared" si="24"/>
      </c>
      <c r="B397" s="68">
        <f>IF(A397="","",IF(OR(A397=nper,payment&gt;ROUND((1+rate)*E396,2)),ROUND((1+rate)*E396,2),payment))</f>
      </c>
      <c r="C397" s="68">
        <f aca="true" t="shared" si="25" ref="C397:C460">IF(A397="","",ROUND(rate*E396,2))</f>
      </c>
      <c r="D397" s="68">
        <f>IF(A397="","",B397-C397+#REF!)</f>
      </c>
      <c r="E397" s="68">
        <f aca="true" t="shared" si="26" ref="E397:E460">IF(A397="","",E396-D397)</f>
      </c>
    </row>
    <row r="398" spans="1:5" ht="12.75">
      <c r="A398" s="65">
        <f t="shared" si="24"/>
      </c>
      <c r="B398" s="68">
        <f>IF(A398="","",IF(OR(A398=nper,payment&gt;ROUND((1+rate)*E397,2)),ROUND((1+rate)*E397,2),payment))</f>
      </c>
      <c r="C398" s="68">
        <f t="shared" si="25"/>
      </c>
      <c r="D398" s="68">
        <f>IF(A398="","",B398-C398+#REF!)</f>
      </c>
      <c r="E398" s="68">
        <f t="shared" si="26"/>
      </c>
    </row>
    <row r="399" spans="1:5" ht="12.75">
      <c r="A399" s="65">
        <f t="shared" si="24"/>
      </c>
      <c r="B399" s="68">
        <f>IF(A399="","",IF(OR(A399=nper,payment&gt;ROUND((1+rate)*E398,2)),ROUND((1+rate)*E398,2),payment))</f>
      </c>
      <c r="C399" s="68">
        <f t="shared" si="25"/>
      </c>
      <c r="D399" s="68">
        <f>IF(A399="","",B399-C399+#REF!)</f>
      </c>
      <c r="E399" s="68">
        <f t="shared" si="26"/>
      </c>
    </row>
    <row r="400" spans="1:5" ht="12.75">
      <c r="A400" s="65">
        <f t="shared" si="24"/>
      </c>
      <c r="B400" s="68">
        <f>IF(A400="","",IF(OR(A400=nper,payment&gt;ROUND((1+rate)*E399,2)),ROUND((1+rate)*E399,2),payment))</f>
      </c>
      <c r="C400" s="68">
        <f t="shared" si="25"/>
      </c>
      <c r="D400" s="68">
        <f>IF(A400="","",B400-C400+#REF!)</f>
      </c>
      <c r="E400" s="68">
        <f t="shared" si="26"/>
      </c>
    </row>
    <row r="401" spans="1:5" ht="12.75">
      <c r="A401" s="65">
        <f t="shared" si="24"/>
      </c>
      <c r="B401" s="68">
        <f>IF(A401="","",IF(OR(A401=nper,payment&gt;ROUND((1+rate)*E400,2)),ROUND((1+rate)*E400,2),payment))</f>
      </c>
      <c r="C401" s="68">
        <f t="shared" si="25"/>
      </c>
      <c r="D401" s="68">
        <f>IF(A401="","",B401-C401+#REF!)</f>
      </c>
      <c r="E401" s="68">
        <f t="shared" si="26"/>
      </c>
    </row>
    <row r="402" spans="1:5" ht="12.75">
      <c r="A402" s="65">
        <f t="shared" si="24"/>
      </c>
      <c r="B402" s="68">
        <f>IF(A402="","",IF(OR(A402=nper,payment&gt;ROUND((1+rate)*E401,2)),ROUND((1+rate)*E401,2),payment))</f>
      </c>
      <c r="C402" s="68">
        <f t="shared" si="25"/>
      </c>
      <c r="D402" s="68">
        <f>IF(A402="","",B402-C402+#REF!)</f>
      </c>
      <c r="E402" s="68">
        <f t="shared" si="26"/>
      </c>
    </row>
    <row r="403" spans="1:5" ht="12.75">
      <c r="A403" s="65">
        <f t="shared" si="24"/>
      </c>
      <c r="B403" s="68">
        <f>IF(A403="","",IF(OR(A403=nper,payment&gt;ROUND((1+rate)*E402,2)),ROUND((1+rate)*E402,2),payment))</f>
      </c>
      <c r="C403" s="68">
        <f t="shared" si="25"/>
      </c>
      <c r="D403" s="68">
        <f>IF(A403="","",B403-C403+#REF!)</f>
      </c>
      <c r="E403" s="68">
        <f t="shared" si="26"/>
      </c>
    </row>
    <row r="404" spans="1:5" ht="12.75">
      <c r="A404" s="65">
        <f t="shared" si="24"/>
      </c>
      <c r="B404" s="68">
        <f>IF(A404="","",IF(OR(A404=nper,payment&gt;ROUND((1+rate)*E403,2)),ROUND((1+rate)*E403,2),payment))</f>
      </c>
      <c r="C404" s="68">
        <f t="shared" si="25"/>
      </c>
      <c r="D404" s="68">
        <f>IF(A404="","",B404-C404+#REF!)</f>
      </c>
      <c r="E404" s="68">
        <f t="shared" si="26"/>
      </c>
    </row>
    <row r="405" spans="1:5" ht="12.75">
      <c r="A405" s="65">
        <f t="shared" si="24"/>
      </c>
      <c r="B405" s="68">
        <f>IF(A405="","",IF(OR(A405=nper,payment&gt;ROUND((1+rate)*E404,2)),ROUND((1+rate)*E404,2),payment))</f>
      </c>
      <c r="C405" s="68">
        <f t="shared" si="25"/>
      </c>
      <c r="D405" s="68">
        <f>IF(A405="","",B405-C405+#REF!)</f>
      </c>
      <c r="E405" s="68">
        <f t="shared" si="26"/>
      </c>
    </row>
    <row r="406" spans="1:5" ht="12.75">
      <c r="A406" s="65">
        <f t="shared" si="24"/>
      </c>
      <c r="B406" s="68">
        <f>IF(A406="","",IF(OR(A406=nper,payment&gt;ROUND((1+rate)*E405,2)),ROUND((1+rate)*E405,2),payment))</f>
      </c>
      <c r="C406" s="68">
        <f t="shared" si="25"/>
      </c>
      <c r="D406" s="68">
        <f>IF(A406="","",B406-C406+#REF!)</f>
      </c>
      <c r="E406" s="68">
        <f t="shared" si="26"/>
      </c>
    </row>
    <row r="407" spans="1:5" ht="12.75">
      <c r="A407" s="65">
        <f t="shared" si="24"/>
      </c>
      <c r="B407" s="68">
        <f>IF(A407="","",IF(OR(A407=nper,payment&gt;ROUND((1+rate)*E406,2)),ROUND((1+rate)*E406,2),payment))</f>
      </c>
      <c r="C407" s="68">
        <f t="shared" si="25"/>
      </c>
      <c r="D407" s="68">
        <f>IF(A407="","",B407-C407+#REF!)</f>
      </c>
      <c r="E407" s="68">
        <f t="shared" si="26"/>
      </c>
    </row>
    <row r="408" spans="1:5" ht="12.75">
      <c r="A408" s="65">
        <f t="shared" si="24"/>
      </c>
      <c r="B408" s="68">
        <f>IF(A408="","",IF(OR(A408=nper,payment&gt;ROUND((1+rate)*E407,2)),ROUND((1+rate)*E407,2),payment))</f>
      </c>
      <c r="C408" s="68">
        <f t="shared" si="25"/>
      </c>
      <c r="D408" s="68">
        <f>IF(A408="","",B408-C408+#REF!)</f>
      </c>
      <c r="E408" s="68">
        <f t="shared" si="26"/>
      </c>
    </row>
    <row r="409" spans="1:5" ht="12.75">
      <c r="A409" s="65">
        <f t="shared" si="24"/>
      </c>
      <c r="B409" s="68">
        <f>IF(A409="","",IF(OR(A409=nper,payment&gt;ROUND((1+rate)*E408,2)),ROUND((1+rate)*E408,2),payment))</f>
      </c>
      <c r="C409" s="68">
        <f t="shared" si="25"/>
      </c>
      <c r="D409" s="68">
        <f>IF(A409="","",B409-C409+#REF!)</f>
      </c>
      <c r="E409" s="68">
        <f t="shared" si="26"/>
      </c>
    </row>
    <row r="410" spans="1:5" ht="12.75">
      <c r="A410" s="65">
        <f t="shared" si="24"/>
      </c>
      <c r="B410" s="68">
        <f>IF(A410="","",IF(OR(A410=nper,payment&gt;ROUND((1+rate)*E409,2)),ROUND((1+rate)*E409,2),payment))</f>
      </c>
      <c r="C410" s="68">
        <f t="shared" si="25"/>
      </c>
      <c r="D410" s="68">
        <f>IF(A410="","",B410-C410+#REF!)</f>
      </c>
      <c r="E410" s="68">
        <f t="shared" si="26"/>
      </c>
    </row>
    <row r="411" spans="1:5" ht="12.75">
      <c r="A411" s="65">
        <f t="shared" si="24"/>
      </c>
      <c r="B411" s="68">
        <f>IF(A411="","",IF(OR(A411=nper,payment&gt;ROUND((1+rate)*E410,2)),ROUND((1+rate)*E410,2),payment))</f>
      </c>
      <c r="C411" s="68">
        <f t="shared" si="25"/>
      </c>
      <c r="D411" s="68">
        <f>IF(A411="","",B411-C411+#REF!)</f>
      </c>
      <c r="E411" s="68">
        <f t="shared" si="26"/>
      </c>
    </row>
    <row r="412" spans="1:5" ht="12.75">
      <c r="A412" s="65">
        <f t="shared" si="24"/>
      </c>
      <c r="B412" s="68">
        <f>IF(A412="","",IF(OR(A412=nper,payment&gt;ROUND((1+rate)*E411,2)),ROUND((1+rate)*E411,2),payment))</f>
      </c>
      <c r="C412" s="68">
        <f t="shared" si="25"/>
      </c>
      <c r="D412" s="68">
        <f>IF(A412="","",B412-C412+#REF!)</f>
      </c>
      <c r="E412" s="68">
        <f t="shared" si="26"/>
      </c>
    </row>
    <row r="413" spans="1:5" ht="12.75">
      <c r="A413" s="65">
        <f t="shared" si="24"/>
      </c>
      <c r="B413" s="68">
        <f>IF(A413="","",IF(OR(A413=nper,payment&gt;ROUND((1+rate)*E412,2)),ROUND((1+rate)*E412,2),payment))</f>
      </c>
      <c r="C413" s="68">
        <f t="shared" si="25"/>
      </c>
      <c r="D413" s="68">
        <f>IF(A413="","",B413-C413+#REF!)</f>
      </c>
      <c r="E413" s="68">
        <f t="shared" si="26"/>
      </c>
    </row>
    <row r="414" spans="1:5" ht="12.75">
      <c r="A414" s="65">
        <f t="shared" si="24"/>
      </c>
      <c r="B414" s="68">
        <f>IF(A414="","",IF(OR(A414=nper,payment&gt;ROUND((1+rate)*E413,2)),ROUND((1+rate)*E413,2),payment))</f>
      </c>
      <c r="C414" s="68">
        <f t="shared" si="25"/>
      </c>
      <c r="D414" s="68">
        <f>IF(A414="","",B414-C414+#REF!)</f>
      </c>
      <c r="E414" s="68">
        <f t="shared" si="26"/>
      </c>
    </row>
    <row r="415" spans="1:5" ht="12.75">
      <c r="A415" s="65">
        <f t="shared" si="24"/>
      </c>
      <c r="B415" s="68">
        <f>IF(A415="","",IF(OR(A415=nper,payment&gt;ROUND((1+rate)*E414,2)),ROUND((1+rate)*E414,2),payment))</f>
      </c>
      <c r="C415" s="68">
        <f t="shared" si="25"/>
      </c>
      <c r="D415" s="68">
        <f>IF(A415="","",B415-C415+#REF!)</f>
      </c>
      <c r="E415" s="68">
        <f t="shared" si="26"/>
      </c>
    </row>
    <row r="416" spans="1:5" ht="12.75">
      <c r="A416" s="65">
        <f t="shared" si="24"/>
      </c>
      <c r="B416" s="68">
        <f>IF(A416="","",IF(OR(A416=nper,payment&gt;ROUND((1+rate)*E415,2)),ROUND((1+rate)*E415,2),payment))</f>
      </c>
      <c r="C416" s="68">
        <f t="shared" si="25"/>
      </c>
      <c r="D416" s="68">
        <f>IF(A416="","",B416-C416+#REF!)</f>
      </c>
      <c r="E416" s="68">
        <f t="shared" si="26"/>
      </c>
    </row>
    <row r="417" spans="1:5" ht="12.75">
      <c r="A417" s="65">
        <f t="shared" si="24"/>
      </c>
      <c r="B417" s="68">
        <f>IF(A417="","",IF(OR(A417=nper,payment&gt;ROUND((1+rate)*E416,2)),ROUND((1+rate)*E416,2),payment))</f>
      </c>
      <c r="C417" s="68">
        <f t="shared" si="25"/>
      </c>
      <c r="D417" s="68">
        <f>IF(A417="","",B417-C417+#REF!)</f>
      </c>
      <c r="E417" s="68">
        <f t="shared" si="26"/>
      </c>
    </row>
    <row r="418" spans="1:5" ht="12.75">
      <c r="A418" s="65">
        <f t="shared" si="24"/>
      </c>
      <c r="B418" s="68">
        <f>IF(A418="","",IF(OR(A418=nper,payment&gt;ROUND((1+rate)*E417,2)),ROUND((1+rate)*E417,2),payment))</f>
      </c>
      <c r="C418" s="68">
        <f t="shared" si="25"/>
      </c>
      <c r="D418" s="68">
        <f>IF(A418="","",B418-C418+#REF!)</f>
      </c>
      <c r="E418" s="68">
        <f t="shared" si="26"/>
      </c>
    </row>
    <row r="419" spans="1:5" ht="12.75">
      <c r="A419" s="65">
        <f t="shared" si="24"/>
      </c>
      <c r="B419" s="68">
        <f>IF(A419="","",IF(OR(A419=nper,payment&gt;ROUND((1+rate)*E418,2)),ROUND((1+rate)*E418,2),payment))</f>
      </c>
      <c r="C419" s="68">
        <f t="shared" si="25"/>
      </c>
      <c r="D419" s="68">
        <f>IF(A419="","",B419-C419+#REF!)</f>
      </c>
      <c r="E419" s="68">
        <f t="shared" si="26"/>
      </c>
    </row>
    <row r="420" spans="1:5" ht="12.75">
      <c r="A420" s="65">
        <f t="shared" si="24"/>
      </c>
      <c r="B420" s="68">
        <f>IF(A420="","",IF(OR(A420=nper,payment&gt;ROUND((1+rate)*E419,2)),ROUND((1+rate)*E419,2),payment))</f>
      </c>
      <c r="C420" s="68">
        <f t="shared" si="25"/>
      </c>
      <c r="D420" s="68">
        <f>IF(A420="","",B420-C420+#REF!)</f>
      </c>
      <c r="E420" s="68">
        <f t="shared" si="26"/>
      </c>
    </row>
    <row r="421" spans="1:5" ht="12.75">
      <c r="A421" s="65">
        <f t="shared" si="24"/>
      </c>
      <c r="B421" s="68">
        <f>IF(A421="","",IF(OR(A421=nper,payment&gt;ROUND((1+rate)*E420,2)),ROUND((1+rate)*E420,2),payment))</f>
      </c>
      <c r="C421" s="68">
        <f t="shared" si="25"/>
      </c>
      <c r="D421" s="68">
        <f>IF(A421="","",B421-C421+#REF!)</f>
      </c>
      <c r="E421" s="68">
        <f t="shared" si="26"/>
      </c>
    </row>
    <row r="422" spans="1:5" ht="12.75">
      <c r="A422" s="65">
        <f t="shared" si="24"/>
      </c>
      <c r="B422" s="68">
        <f>IF(A422="","",IF(OR(A422=nper,payment&gt;ROUND((1+rate)*E421,2)),ROUND((1+rate)*E421,2),payment))</f>
      </c>
      <c r="C422" s="68">
        <f t="shared" si="25"/>
      </c>
      <c r="D422" s="68">
        <f>IF(A422="","",B422-C422+#REF!)</f>
      </c>
      <c r="E422" s="68">
        <f t="shared" si="26"/>
      </c>
    </row>
    <row r="423" spans="1:5" ht="12.75">
      <c r="A423" s="65">
        <f t="shared" si="24"/>
      </c>
      <c r="B423" s="68">
        <f>IF(A423="","",IF(OR(A423=nper,payment&gt;ROUND((1+rate)*E422,2)),ROUND((1+rate)*E422,2),payment))</f>
      </c>
      <c r="C423" s="68">
        <f t="shared" si="25"/>
      </c>
      <c r="D423" s="68">
        <f>IF(A423="","",B423-C423+#REF!)</f>
      </c>
      <c r="E423" s="68">
        <f t="shared" si="26"/>
      </c>
    </row>
    <row r="424" spans="1:5" ht="12.75">
      <c r="A424" s="65">
        <f t="shared" si="24"/>
      </c>
      <c r="B424" s="68">
        <f>IF(A424="","",IF(OR(A424=nper,payment&gt;ROUND((1+rate)*E423,2)),ROUND((1+rate)*E423,2),payment))</f>
      </c>
      <c r="C424" s="68">
        <f t="shared" si="25"/>
      </c>
      <c r="D424" s="68">
        <f>IF(A424="","",B424-C424+#REF!)</f>
      </c>
      <c r="E424" s="68">
        <f t="shared" si="26"/>
      </c>
    </row>
    <row r="425" spans="1:5" ht="12.75">
      <c r="A425" s="65">
        <f t="shared" si="24"/>
      </c>
      <c r="B425" s="68">
        <f>IF(A425="","",IF(OR(A425=nper,payment&gt;ROUND((1+rate)*E424,2)),ROUND((1+rate)*E424,2),payment))</f>
      </c>
      <c r="C425" s="68">
        <f t="shared" si="25"/>
      </c>
      <c r="D425" s="68">
        <f>IF(A425="","",B425-C425+#REF!)</f>
      </c>
      <c r="E425" s="68">
        <f t="shared" si="26"/>
      </c>
    </row>
    <row r="426" spans="1:5" ht="12.75">
      <c r="A426" s="65">
        <f t="shared" si="24"/>
      </c>
      <c r="B426" s="68">
        <f>IF(A426="","",IF(OR(A426=nper,payment&gt;ROUND((1+rate)*E425,2)),ROUND((1+rate)*E425,2),payment))</f>
      </c>
      <c r="C426" s="68">
        <f t="shared" si="25"/>
      </c>
      <c r="D426" s="68">
        <f>IF(A426="","",B426-C426+#REF!)</f>
      </c>
      <c r="E426" s="68">
        <f t="shared" si="26"/>
      </c>
    </row>
    <row r="427" spans="1:5" ht="12.75">
      <c r="A427" s="65">
        <f t="shared" si="24"/>
      </c>
      <c r="B427" s="68">
        <f>IF(A427="","",IF(OR(A427=nper,payment&gt;ROUND((1+rate)*E426,2)),ROUND((1+rate)*E426,2),payment))</f>
      </c>
      <c r="C427" s="68">
        <f t="shared" si="25"/>
      </c>
      <c r="D427" s="68">
        <f>IF(A427="","",B427-C427+#REF!)</f>
      </c>
      <c r="E427" s="68">
        <f t="shared" si="26"/>
      </c>
    </row>
    <row r="428" spans="1:5" ht="12.75">
      <c r="A428" s="65">
        <f t="shared" si="24"/>
      </c>
      <c r="B428" s="68">
        <f>IF(A428="","",IF(OR(A428=nper,payment&gt;ROUND((1+rate)*E427,2)),ROUND((1+rate)*E427,2),payment))</f>
      </c>
      <c r="C428" s="68">
        <f t="shared" si="25"/>
      </c>
      <c r="D428" s="68">
        <f>IF(A428="","",B428-C428+#REF!)</f>
      </c>
      <c r="E428" s="68">
        <f t="shared" si="26"/>
      </c>
    </row>
    <row r="429" spans="1:5" ht="12.75">
      <c r="A429" s="65">
        <f t="shared" si="24"/>
      </c>
      <c r="B429" s="68">
        <f>IF(A429="","",IF(OR(A429=nper,payment&gt;ROUND((1+rate)*E428,2)),ROUND((1+rate)*E428,2),payment))</f>
      </c>
      <c r="C429" s="68">
        <f t="shared" si="25"/>
      </c>
      <c r="D429" s="68">
        <f>IF(A429="","",B429-C429+#REF!)</f>
      </c>
      <c r="E429" s="68">
        <f t="shared" si="26"/>
      </c>
    </row>
    <row r="430" spans="1:5" ht="12.75">
      <c r="A430" s="65">
        <f t="shared" si="24"/>
      </c>
      <c r="B430" s="68">
        <f>IF(A430="","",IF(OR(A430=nper,payment&gt;ROUND((1+rate)*E429,2)),ROUND((1+rate)*E429,2),payment))</f>
      </c>
      <c r="C430" s="68">
        <f t="shared" si="25"/>
      </c>
      <c r="D430" s="68">
        <f>IF(A430="","",B430-C430+#REF!)</f>
      </c>
      <c r="E430" s="68">
        <f t="shared" si="26"/>
      </c>
    </row>
    <row r="431" spans="1:5" ht="12.75">
      <c r="A431" s="65">
        <f t="shared" si="24"/>
      </c>
      <c r="B431" s="68">
        <f>IF(A431="","",IF(OR(A431=nper,payment&gt;ROUND((1+rate)*E430,2)),ROUND((1+rate)*E430,2),payment))</f>
      </c>
      <c r="C431" s="68">
        <f t="shared" si="25"/>
      </c>
      <c r="D431" s="68">
        <f>IF(A431="","",B431-C431+#REF!)</f>
      </c>
      <c r="E431" s="68">
        <f t="shared" si="26"/>
      </c>
    </row>
    <row r="432" spans="1:5" ht="12.75">
      <c r="A432" s="65">
        <f t="shared" si="24"/>
      </c>
      <c r="B432" s="68">
        <f>IF(A432="","",IF(OR(A432=nper,payment&gt;ROUND((1+rate)*E431,2)),ROUND((1+rate)*E431,2),payment))</f>
      </c>
      <c r="C432" s="68">
        <f t="shared" si="25"/>
      </c>
      <c r="D432" s="68">
        <f>IF(A432="","",B432-C432+#REF!)</f>
      </c>
      <c r="E432" s="68">
        <f t="shared" si="26"/>
      </c>
    </row>
    <row r="433" spans="1:5" ht="12.75">
      <c r="A433" s="65">
        <f t="shared" si="24"/>
      </c>
      <c r="B433" s="68">
        <f>IF(A433="","",IF(OR(A433=nper,payment&gt;ROUND((1+rate)*E432,2)),ROUND((1+rate)*E432,2),payment))</f>
      </c>
      <c r="C433" s="68">
        <f t="shared" si="25"/>
      </c>
      <c r="D433" s="68">
        <f>IF(A433="","",B433-C433+#REF!)</f>
      </c>
      <c r="E433" s="68">
        <f t="shared" si="26"/>
      </c>
    </row>
    <row r="434" spans="1:5" ht="12.75">
      <c r="A434" s="65">
        <f t="shared" si="24"/>
      </c>
      <c r="B434" s="68">
        <f>IF(A434="","",IF(OR(A434=nper,payment&gt;ROUND((1+rate)*E433,2)),ROUND((1+rate)*E433,2),payment))</f>
      </c>
      <c r="C434" s="68">
        <f t="shared" si="25"/>
      </c>
      <c r="D434" s="68">
        <f>IF(A434="","",B434-C434+#REF!)</f>
      </c>
      <c r="E434" s="68">
        <f t="shared" si="26"/>
      </c>
    </row>
    <row r="435" spans="1:5" ht="12.75">
      <c r="A435" s="65">
        <f t="shared" si="24"/>
      </c>
      <c r="B435" s="68">
        <f>IF(A435="","",IF(OR(A435=nper,payment&gt;ROUND((1+rate)*E434,2)),ROUND((1+rate)*E434,2),payment))</f>
      </c>
      <c r="C435" s="68">
        <f t="shared" si="25"/>
      </c>
      <c r="D435" s="68">
        <f>IF(A435="","",B435-C435+#REF!)</f>
      </c>
      <c r="E435" s="68">
        <f t="shared" si="26"/>
      </c>
    </row>
    <row r="436" spans="1:5" ht="12.75">
      <c r="A436" s="65">
        <f aca="true" t="shared" si="27" ref="A436:A499">IF(A435&gt;=nper,"",A435+1)</f>
      </c>
      <c r="B436" s="68">
        <f>IF(A436="","",IF(OR(A436=nper,payment&gt;ROUND((1+rate)*E435,2)),ROUND((1+rate)*E435,2),payment))</f>
      </c>
      <c r="C436" s="68">
        <f t="shared" si="25"/>
      </c>
      <c r="D436" s="68">
        <f>IF(A436="","",B436-C436+#REF!)</f>
      </c>
      <c r="E436" s="68">
        <f t="shared" si="26"/>
      </c>
    </row>
    <row r="437" spans="1:5" ht="12.75">
      <c r="A437" s="65">
        <f t="shared" si="27"/>
      </c>
      <c r="B437" s="68">
        <f>IF(A437="","",IF(OR(A437=nper,payment&gt;ROUND((1+rate)*E436,2)),ROUND((1+rate)*E436,2),payment))</f>
      </c>
      <c r="C437" s="68">
        <f t="shared" si="25"/>
      </c>
      <c r="D437" s="68">
        <f>IF(A437="","",B437-C437+#REF!)</f>
      </c>
      <c r="E437" s="68">
        <f t="shared" si="26"/>
      </c>
    </row>
    <row r="438" spans="1:5" ht="12.75">
      <c r="A438" s="65">
        <f t="shared" si="27"/>
      </c>
      <c r="B438" s="68">
        <f>IF(A438="","",IF(OR(A438=nper,payment&gt;ROUND((1+rate)*E437,2)),ROUND((1+rate)*E437,2),payment))</f>
      </c>
      <c r="C438" s="68">
        <f t="shared" si="25"/>
      </c>
      <c r="D438" s="68">
        <f>IF(A438="","",B438-C438+#REF!)</f>
      </c>
      <c r="E438" s="68">
        <f t="shared" si="26"/>
      </c>
    </row>
    <row r="439" spans="1:5" ht="12.75">
      <c r="A439" s="65">
        <f t="shared" si="27"/>
      </c>
      <c r="B439" s="68">
        <f>IF(A439="","",IF(OR(A439=nper,payment&gt;ROUND((1+rate)*E438,2)),ROUND((1+rate)*E438,2),payment))</f>
      </c>
      <c r="C439" s="68">
        <f t="shared" si="25"/>
      </c>
      <c r="D439" s="68">
        <f>IF(A439="","",B439-C439+#REF!)</f>
      </c>
      <c r="E439" s="68">
        <f t="shared" si="26"/>
      </c>
    </row>
    <row r="440" spans="1:5" ht="12.75">
      <c r="A440" s="65">
        <f t="shared" si="27"/>
      </c>
      <c r="B440" s="68">
        <f>IF(A440="","",IF(OR(A440=nper,payment&gt;ROUND((1+rate)*E439,2)),ROUND((1+rate)*E439,2),payment))</f>
      </c>
      <c r="C440" s="68">
        <f t="shared" si="25"/>
      </c>
      <c r="D440" s="68">
        <f>IF(A440="","",B440-C440+#REF!)</f>
      </c>
      <c r="E440" s="68">
        <f t="shared" si="26"/>
      </c>
    </row>
    <row r="441" spans="1:5" ht="12.75">
      <c r="A441" s="65">
        <f t="shared" si="27"/>
      </c>
      <c r="B441" s="68">
        <f>IF(A441="","",IF(OR(A441=nper,payment&gt;ROUND((1+rate)*E440,2)),ROUND((1+rate)*E440,2),payment))</f>
      </c>
      <c r="C441" s="68">
        <f t="shared" si="25"/>
      </c>
      <c r="D441" s="68">
        <f>IF(A441="","",B441-C441+#REF!)</f>
      </c>
      <c r="E441" s="68">
        <f t="shared" si="26"/>
      </c>
    </row>
    <row r="442" spans="1:5" ht="12.75">
      <c r="A442" s="65">
        <f t="shared" si="27"/>
      </c>
      <c r="B442" s="68">
        <f>IF(A442="","",IF(OR(A442=nper,payment&gt;ROUND((1+rate)*E441,2)),ROUND((1+rate)*E441,2),payment))</f>
      </c>
      <c r="C442" s="68">
        <f t="shared" si="25"/>
      </c>
      <c r="D442" s="68">
        <f>IF(A442="","",B442-C442+#REF!)</f>
      </c>
      <c r="E442" s="68">
        <f t="shared" si="26"/>
      </c>
    </row>
    <row r="443" spans="1:5" ht="12.75">
      <c r="A443" s="65">
        <f t="shared" si="27"/>
      </c>
      <c r="B443" s="68">
        <f>IF(A443="","",IF(OR(A443=nper,payment&gt;ROUND((1+rate)*E442,2)),ROUND((1+rate)*E442,2),payment))</f>
      </c>
      <c r="C443" s="68">
        <f t="shared" si="25"/>
      </c>
      <c r="D443" s="68">
        <f>IF(A443="","",B443-C443+#REF!)</f>
      </c>
      <c r="E443" s="68">
        <f t="shared" si="26"/>
      </c>
    </row>
    <row r="444" spans="1:5" ht="12.75">
      <c r="A444" s="65">
        <f t="shared" si="27"/>
      </c>
      <c r="B444" s="68">
        <f>IF(A444="","",IF(OR(A444=nper,payment&gt;ROUND((1+rate)*E443,2)),ROUND((1+rate)*E443,2),payment))</f>
      </c>
      <c r="C444" s="68">
        <f t="shared" si="25"/>
      </c>
      <c r="D444" s="68">
        <f>IF(A444="","",B444-C444+#REF!)</f>
      </c>
      <c r="E444" s="68">
        <f t="shared" si="26"/>
      </c>
    </row>
    <row r="445" spans="1:5" ht="12.75">
      <c r="A445" s="65">
        <f t="shared" si="27"/>
      </c>
      <c r="B445" s="68">
        <f>IF(A445="","",IF(OR(A445=nper,payment&gt;ROUND((1+rate)*E444,2)),ROUND((1+rate)*E444,2),payment))</f>
      </c>
      <c r="C445" s="68">
        <f t="shared" si="25"/>
      </c>
      <c r="D445" s="68">
        <f>IF(A445="","",B445-C445+#REF!)</f>
      </c>
      <c r="E445" s="68">
        <f t="shared" si="26"/>
      </c>
    </row>
    <row r="446" spans="1:5" ht="12.75">
      <c r="A446" s="65">
        <f t="shared" si="27"/>
      </c>
      <c r="B446" s="68">
        <f>IF(A446="","",IF(OR(A446=nper,payment&gt;ROUND((1+rate)*E445,2)),ROUND((1+rate)*E445,2),payment))</f>
      </c>
      <c r="C446" s="68">
        <f t="shared" si="25"/>
      </c>
      <c r="D446" s="68">
        <f>IF(A446="","",B446-C446+#REF!)</f>
      </c>
      <c r="E446" s="68">
        <f t="shared" si="26"/>
      </c>
    </row>
    <row r="447" spans="1:5" ht="12.75">
      <c r="A447" s="65">
        <f t="shared" si="27"/>
      </c>
      <c r="B447" s="68">
        <f>IF(A447="","",IF(OR(A447=nper,payment&gt;ROUND((1+rate)*E446,2)),ROUND((1+rate)*E446,2),payment))</f>
      </c>
      <c r="C447" s="68">
        <f t="shared" si="25"/>
      </c>
      <c r="D447" s="68">
        <f>IF(A447="","",B447-C447+#REF!)</f>
      </c>
      <c r="E447" s="68">
        <f t="shared" si="26"/>
      </c>
    </row>
    <row r="448" spans="1:5" ht="12.75">
      <c r="A448" s="65">
        <f t="shared" si="27"/>
      </c>
      <c r="B448" s="68">
        <f>IF(A448="","",IF(OR(A448=nper,payment&gt;ROUND((1+rate)*E447,2)),ROUND((1+rate)*E447,2),payment))</f>
      </c>
      <c r="C448" s="68">
        <f t="shared" si="25"/>
      </c>
      <c r="D448" s="68">
        <f>IF(A448="","",B448-C448+#REF!)</f>
      </c>
      <c r="E448" s="68">
        <f t="shared" si="26"/>
      </c>
    </row>
    <row r="449" spans="1:5" ht="12.75">
      <c r="A449" s="65">
        <f t="shared" si="27"/>
      </c>
      <c r="B449" s="68">
        <f>IF(A449="","",IF(OR(A449=nper,payment&gt;ROUND((1+rate)*E448,2)),ROUND((1+rate)*E448,2),payment))</f>
      </c>
      <c r="C449" s="68">
        <f t="shared" si="25"/>
      </c>
      <c r="D449" s="68">
        <f>IF(A449="","",B449-C449+#REF!)</f>
      </c>
      <c r="E449" s="68">
        <f t="shared" si="26"/>
      </c>
    </row>
    <row r="450" spans="1:5" ht="12.75">
      <c r="A450" s="65">
        <f t="shared" si="27"/>
      </c>
      <c r="B450" s="68">
        <f>IF(A450="","",IF(OR(A450=nper,payment&gt;ROUND((1+rate)*E449,2)),ROUND((1+rate)*E449,2),payment))</f>
      </c>
      <c r="C450" s="68">
        <f t="shared" si="25"/>
      </c>
      <c r="D450" s="68">
        <f>IF(A450="","",B450-C450+#REF!)</f>
      </c>
      <c r="E450" s="68">
        <f t="shared" si="26"/>
      </c>
    </row>
    <row r="451" spans="1:5" ht="12.75">
      <c r="A451" s="65">
        <f t="shared" si="27"/>
      </c>
      <c r="B451" s="68">
        <f>IF(A451="","",IF(OR(A451=nper,payment&gt;ROUND((1+rate)*E450,2)),ROUND((1+rate)*E450,2),payment))</f>
      </c>
      <c r="C451" s="68">
        <f t="shared" si="25"/>
      </c>
      <c r="D451" s="68">
        <f>IF(A451="","",B451-C451+#REF!)</f>
      </c>
      <c r="E451" s="68">
        <f t="shared" si="26"/>
      </c>
    </row>
    <row r="452" spans="1:5" ht="12.75">
      <c r="A452" s="65">
        <f t="shared" si="27"/>
      </c>
      <c r="B452" s="68">
        <f>IF(A452="","",IF(OR(A452=nper,payment&gt;ROUND((1+rate)*E451,2)),ROUND((1+rate)*E451,2),payment))</f>
      </c>
      <c r="C452" s="68">
        <f t="shared" si="25"/>
      </c>
      <c r="D452" s="68">
        <f>IF(A452="","",B452-C452+#REF!)</f>
      </c>
      <c r="E452" s="68">
        <f t="shared" si="26"/>
      </c>
    </row>
    <row r="453" spans="1:5" ht="12.75">
      <c r="A453" s="65">
        <f t="shared" si="27"/>
      </c>
      <c r="B453" s="68">
        <f>IF(A453="","",IF(OR(A453=nper,payment&gt;ROUND((1+rate)*E452,2)),ROUND((1+rate)*E452,2),payment))</f>
      </c>
      <c r="C453" s="68">
        <f t="shared" si="25"/>
      </c>
      <c r="D453" s="68">
        <f>IF(A453="","",B453-C453+#REF!)</f>
      </c>
      <c r="E453" s="68">
        <f t="shared" si="26"/>
      </c>
    </row>
    <row r="454" spans="1:5" ht="12.75">
      <c r="A454" s="65">
        <f t="shared" si="27"/>
      </c>
      <c r="B454" s="68">
        <f>IF(A454="","",IF(OR(A454=nper,payment&gt;ROUND((1+rate)*E453,2)),ROUND((1+rate)*E453,2),payment))</f>
      </c>
      <c r="C454" s="68">
        <f t="shared" si="25"/>
      </c>
      <c r="D454" s="68">
        <f>IF(A454="","",B454-C454+#REF!)</f>
      </c>
      <c r="E454" s="68">
        <f t="shared" si="26"/>
      </c>
    </row>
    <row r="455" spans="1:5" ht="12.75">
      <c r="A455" s="65">
        <f t="shared" si="27"/>
      </c>
      <c r="B455" s="68">
        <f>IF(A455="","",IF(OR(A455=nper,payment&gt;ROUND((1+rate)*E454,2)),ROUND((1+rate)*E454,2),payment))</f>
      </c>
      <c r="C455" s="68">
        <f t="shared" si="25"/>
      </c>
      <c r="D455" s="68">
        <f>IF(A455="","",B455-C455+#REF!)</f>
      </c>
      <c r="E455" s="68">
        <f t="shared" si="26"/>
      </c>
    </row>
    <row r="456" spans="1:5" ht="12.75">
      <c r="A456" s="65">
        <f t="shared" si="27"/>
      </c>
      <c r="B456" s="68">
        <f>IF(A456="","",IF(OR(A456=nper,payment&gt;ROUND((1+rate)*E455,2)),ROUND((1+rate)*E455,2),payment))</f>
      </c>
      <c r="C456" s="68">
        <f t="shared" si="25"/>
      </c>
      <c r="D456" s="68">
        <f>IF(A456="","",B456-C456+#REF!)</f>
      </c>
      <c r="E456" s="68">
        <f t="shared" si="26"/>
      </c>
    </row>
    <row r="457" spans="1:5" ht="12.75">
      <c r="A457" s="65">
        <f t="shared" si="27"/>
      </c>
      <c r="B457" s="68">
        <f>IF(A457="","",IF(OR(A457=nper,payment&gt;ROUND((1+rate)*E456,2)),ROUND((1+rate)*E456,2),payment))</f>
      </c>
      <c r="C457" s="68">
        <f t="shared" si="25"/>
      </c>
      <c r="D457" s="68">
        <f>IF(A457="","",B457-C457+#REF!)</f>
      </c>
      <c r="E457" s="68">
        <f t="shared" si="26"/>
      </c>
    </row>
    <row r="458" spans="1:5" ht="12.75">
      <c r="A458" s="65">
        <f t="shared" si="27"/>
      </c>
      <c r="B458" s="68">
        <f>IF(A458="","",IF(OR(A458=nper,payment&gt;ROUND((1+rate)*E457,2)),ROUND((1+rate)*E457,2),payment))</f>
      </c>
      <c r="C458" s="68">
        <f t="shared" si="25"/>
      </c>
      <c r="D458" s="68">
        <f>IF(A458="","",B458-C458+#REF!)</f>
      </c>
      <c r="E458" s="68">
        <f t="shared" si="26"/>
      </c>
    </row>
    <row r="459" spans="1:5" ht="12.75">
      <c r="A459" s="65">
        <f t="shared" si="27"/>
      </c>
      <c r="B459" s="68">
        <f>IF(A459="","",IF(OR(A459=nper,payment&gt;ROUND((1+rate)*E458,2)),ROUND((1+rate)*E458,2),payment))</f>
      </c>
      <c r="C459" s="68">
        <f t="shared" si="25"/>
      </c>
      <c r="D459" s="68">
        <f>IF(A459="","",B459-C459+#REF!)</f>
      </c>
      <c r="E459" s="68">
        <f t="shared" si="26"/>
      </c>
    </row>
    <row r="460" spans="1:5" ht="12.75">
      <c r="A460" s="65">
        <f t="shared" si="27"/>
      </c>
      <c r="B460" s="68">
        <f>IF(A460="","",IF(OR(A460=nper,payment&gt;ROUND((1+rate)*E459,2)),ROUND((1+rate)*E459,2),payment))</f>
      </c>
      <c r="C460" s="68">
        <f t="shared" si="25"/>
      </c>
      <c r="D460" s="68">
        <f>IF(A460="","",B460-C460+#REF!)</f>
      </c>
      <c r="E460" s="68">
        <f t="shared" si="26"/>
      </c>
    </row>
    <row r="461" spans="1:5" ht="12.75">
      <c r="A461" s="65">
        <f t="shared" si="27"/>
      </c>
      <c r="B461" s="68">
        <f>IF(A461="","",IF(OR(A461=nper,payment&gt;ROUND((1+rate)*E460,2)),ROUND((1+rate)*E460,2),payment))</f>
      </c>
      <c r="C461" s="68">
        <f aca="true" t="shared" si="28" ref="C461:C524">IF(A461="","",ROUND(rate*E460,2))</f>
      </c>
      <c r="D461" s="68">
        <f>IF(A461="","",B461-C461+#REF!)</f>
      </c>
      <c r="E461" s="68">
        <f aca="true" t="shared" si="29" ref="E461:E524">IF(A461="","",E460-D461)</f>
      </c>
    </row>
    <row r="462" spans="1:5" ht="12.75">
      <c r="A462" s="65">
        <f t="shared" si="27"/>
      </c>
      <c r="B462" s="68">
        <f>IF(A462="","",IF(OR(A462=nper,payment&gt;ROUND((1+rate)*E461,2)),ROUND((1+rate)*E461,2),payment))</f>
      </c>
      <c r="C462" s="68">
        <f t="shared" si="28"/>
      </c>
      <c r="D462" s="68">
        <f>IF(A462="","",B462-C462+#REF!)</f>
      </c>
      <c r="E462" s="68">
        <f t="shared" si="29"/>
      </c>
    </row>
    <row r="463" spans="1:5" ht="12.75">
      <c r="A463" s="65">
        <f t="shared" si="27"/>
      </c>
      <c r="B463" s="68">
        <f>IF(A463="","",IF(OR(A463=nper,payment&gt;ROUND((1+rate)*E462,2)),ROUND((1+rate)*E462,2),payment))</f>
      </c>
      <c r="C463" s="68">
        <f t="shared" si="28"/>
      </c>
      <c r="D463" s="68">
        <f>IF(A463="","",B463-C463+#REF!)</f>
      </c>
      <c r="E463" s="68">
        <f t="shared" si="29"/>
      </c>
    </row>
    <row r="464" spans="1:5" ht="12.75">
      <c r="A464" s="65">
        <f t="shared" si="27"/>
      </c>
      <c r="B464" s="68">
        <f>IF(A464="","",IF(OR(A464=nper,payment&gt;ROUND((1+rate)*E463,2)),ROUND((1+rate)*E463,2),payment))</f>
      </c>
      <c r="C464" s="68">
        <f t="shared" si="28"/>
      </c>
      <c r="D464" s="68">
        <f>IF(A464="","",B464-C464+#REF!)</f>
      </c>
      <c r="E464" s="68">
        <f t="shared" si="29"/>
      </c>
    </row>
    <row r="465" spans="1:5" ht="12.75">
      <c r="A465" s="65">
        <f t="shared" si="27"/>
      </c>
      <c r="B465" s="68">
        <f>IF(A465="","",IF(OR(A465=nper,payment&gt;ROUND((1+rate)*E464,2)),ROUND((1+rate)*E464,2),payment))</f>
      </c>
      <c r="C465" s="68">
        <f t="shared" si="28"/>
      </c>
      <c r="D465" s="68">
        <f>IF(A465="","",B465-C465+#REF!)</f>
      </c>
      <c r="E465" s="68">
        <f t="shared" si="29"/>
      </c>
    </row>
    <row r="466" spans="1:5" ht="12.75">
      <c r="A466" s="65">
        <f t="shared" si="27"/>
      </c>
      <c r="B466" s="68">
        <f>IF(A466="","",IF(OR(A466=nper,payment&gt;ROUND((1+rate)*E465,2)),ROUND((1+rate)*E465,2),payment))</f>
      </c>
      <c r="C466" s="68">
        <f t="shared" si="28"/>
      </c>
      <c r="D466" s="68">
        <f>IF(A466="","",B466-C466+#REF!)</f>
      </c>
      <c r="E466" s="68">
        <f t="shared" si="29"/>
      </c>
    </row>
    <row r="467" spans="1:5" ht="12.75">
      <c r="A467" s="65">
        <f t="shared" si="27"/>
      </c>
      <c r="B467" s="68">
        <f>IF(A467="","",IF(OR(A467=nper,payment&gt;ROUND((1+rate)*E466,2)),ROUND((1+rate)*E466,2),payment))</f>
      </c>
      <c r="C467" s="68">
        <f t="shared" si="28"/>
      </c>
      <c r="D467" s="68">
        <f>IF(A467="","",B467-C467+#REF!)</f>
      </c>
      <c r="E467" s="68">
        <f t="shared" si="29"/>
      </c>
    </row>
    <row r="468" spans="1:5" ht="12.75">
      <c r="A468" s="65">
        <f t="shared" si="27"/>
      </c>
      <c r="B468" s="68">
        <f>IF(A468="","",IF(OR(A468=nper,payment&gt;ROUND((1+rate)*E467,2)),ROUND((1+rate)*E467,2),payment))</f>
      </c>
      <c r="C468" s="68">
        <f t="shared" si="28"/>
      </c>
      <c r="D468" s="68">
        <f>IF(A468="","",B468-C468+#REF!)</f>
      </c>
      <c r="E468" s="68">
        <f t="shared" si="29"/>
      </c>
    </row>
    <row r="469" spans="1:5" ht="12.75">
      <c r="A469" s="65">
        <f t="shared" si="27"/>
      </c>
      <c r="B469" s="68">
        <f>IF(A469="","",IF(OR(A469=nper,payment&gt;ROUND((1+rate)*E468,2)),ROUND((1+rate)*E468,2),payment))</f>
      </c>
      <c r="C469" s="68">
        <f t="shared" si="28"/>
      </c>
      <c r="D469" s="68">
        <f>IF(A469="","",B469-C469+#REF!)</f>
      </c>
      <c r="E469" s="68">
        <f t="shared" si="29"/>
      </c>
    </row>
    <row r="470" spans="1:5" ht="12.75">
      <c r="A470" s="65">
        <f t="shared" si="27"/>
      </c>
      <c r="B470" s="68">
        <f>IF(A470="","",IF(OR(A470=nper,payment&gt;ROUND((1+rate)*E469,2)),ROUND((1+rate)*E469,2),payment))</f>
      </c>
      <c r="C470" s="68">
        <f t="shared" si="28"/>
      </c>
      <c r="D470" s="68">
        <f>IF(A470="","",B470-C470+#REF!)</f>
      </c>
      <c r="E470" s="68">
        <f t="shared" si="29"/>
      </c>
    </row>
    <row r="471" spans="1:5" ht="12.75">
      <c r="A471" s="65">
        <f t="shared" si="27"/>
      </c>
      <c r="B471" s="68">
        <f>IF(A471="","",IF(OR(A471=nper,payment&gt;ROUND((1+rate)*E470,2)),ROUND((1+rate)*E470,2),payment))</f>
      </c>
      <c r="C471" s="68">
        <f t="shared" si="28"/>
      </c>
      <c r="D471" s="68">
        <f>IF(A471="","",B471-C471+#REF!)</f>
      </c>
      <c r="E471" s="68">
        <f t="shared" si="29"/>
      </c>
    </row>
    <row r="472" spans="1:5" ht="12.75">
      <c r="A472" s="65">
        <f t="shared" si="27"/>
      </c>
      <c r="B472" s="68">
        <f>IF(A472="","",IF(OR(A472=nper,payment&gt;ROUND((1+rate)*E471,2)),ROUND((1+rate)*E471,2),payment))</f>
      </c>
      <c r="C472" s="68">
        <f t="shared" si="28"/>
      </c>
      <c r="D472" s="68">
        <f>IF(A472="","",B472-C472+#REF!)</f>
      </c>
      <c r="E472" s="68">
        <f t="shared" si="29"/>
      </c>
    </row>
    <row r="473" spans="1:5" ht="12.75">
      <c r="A473" s="65">
        <f t="shared" si="27"/>
      </c>
      <c r="B473" s="68">
        <f>IF(A473="","",IF(OR(A473=nper,payment&gt;ROUND((1+rate)*E472,2)),ROUND((1+rate)*E472,2),payment))</f>
      </c>
      <c r="C473" s="68">
        <f t="shared" si="28"/>
      </c>
      <c r="D473" s="68">
        <f>IF(A473="","",B473-C473+#REF!)</f>
      </c>
      <c r="E473" s="68">
        <f t="shared" si="29"/>
      </c>
    </row>
    <row r="474" spans="1:5" ht="12.75">
      <c r="A474" s="65">
        <f t="shared" si="27"/>
      </c>
      <c r="B474" s="68">
        <f>IF(A474="","",IF(OR(A474=nper,payment&gt;ROUND((1+rate)*E473,2)),ROUND((1+rate)*E473,2),payment))</f>
      </c>
      <c r="C474" s="68">
        <f t="shared" si="28"/>
      </c>
      <c r="D474" s="68">
        <f>IF(A474="","",B474-C474+#REF!)</f>
      </c>
      <c r="E474" s="68">
        <f t="shared" si="29"/>
      </c>
    </row>
    <row r="475" spans="1:5" ht="12.75">
      <c r="A475" s="65">
        <f t="shared" si="27"/>
      </c>
      <c r="B475" s="68">
        <f>IF(A475="","",IF(OR(A475=nper,payment&gt;ROUND((1+rate)*E474,2)),ROUND((1+rate)*E474,2),payment))</f>
      </c>
      <c r="C475" s="68">
        <f t="shared" si="28"/>
      </c>
      <c r="D475" s="68">
        <f>IF(A475="","",B475-C475+#REF!)</f>
      </c>
      <c r="E475" s="68">
        <f t="shared" si="29"/>
      </c>
    </row>
    <row r="476" spans="1:5" ht="12.75">
      <c r="A476" s="65">
        <f t="shared" si="27"/>
      </c>
      <c r="B476" s="68">
        <f>IF(A476="","",IF(OR(A476=nper,payment&gt;ROUND((1+rate)*E475,2)),ROUND((1+rate)*E475,2),payment))</f>
      </c>
      <c r="C476" s="68">
        <f t="shared" si="28"/>
      </c>
      <c r="D476" s="68">
        <f>IF(A476="","",B476-C476+#REF!)</f>
      </c>
      <c r="E476" s="68">
        <f t="shared" si="29"/>
      </c>
    </row>
    <row r="477" spans="1:5" ht="12.75">
      <c r="A477" s="65">
        <f t="shared" si="27"/>
      </c>
      <c r="B477" s="68">
        <f>IF(A477="","",IF(OR(A477=nper,payment&gt;ROUND((1+rate)*E476,2)),ROUND((1+rate)*E476,2),payment))</f>
      </c>
      <c r="C477" s="68">
        <f t="shared" si="28"/>
      </c>
      <c r="D477" s="68">
        <f>IF(A477="","",B477-C477+#REF!)</f>
      </c>
      <c r="E477" s="68">
        <f t="shared" si="29"/>
      </c>
    </row>
    <row r="478" spans="1:5" ht="12.75">
      <c r="A478" s="65">
        <f t="shared" si="27"/>
      </c>
      <c r="B478" s="68">
        <f>IF(A478="","",IF(OR(A478=nper,payment&gt;ROUND((1+rate)*E477,2)),ROUND((1+rate)*E477,2),payment))</f>
      </c>
      <c r="C478" s="68">
        <f t="shared" si="28"/>
      </c>
      <c r="D478" s="68">
        <f>IF(A478="","",B478-C478+#REF!)</f>
      </c>
      <c r="E478" s="68">
        <f t="shared" si="29"/>
      </c>
    </row>
    <row r="479" spans="1:5" ht="12.75">
      <c r="A479" s="65">
        <f t="shared" si="27"/>
      </c>
      <c r="B479" s="68">
        <f>IF(A479="","",IF(OR(A479=nper,payment&gt;ROUND((1+rate)*E478,2)),ROUND((1+rate)*E478,2),payment))</f>
      </c>
      <c r="C479" s="68">
        <f t="shared" si="28"/>
      </c>
      <c r="D479" s="68">
        <f>IF(A479="","",B479-C479+#REF!)</f>
      </c>
      <c r="E479" s="68">
        <f t="shared" si="29"/>
      </c>
    </row>
    <row r="480" spans="1:5" ht="12.75">
      <c r="A480" s="65">
        <f t="shared" si="27"/>
      </c>
      <c r="B480" s="68">
        <f>IF(A480="","",IF(OR(A480=nper,payment&gt;ROUND((1+rate)*E479,2)),ROUND((1+rate)*E479,2),payment))</f>
      </c>
      <c r="C480" s="68">
        <f t="shared" si="28"/>
      </c>
      <c r="D480" s="68">
        <f>IF(A480="","",B480-C480+#REF!)</f>
      </c>
      <c r="E480" s="68">
        <f t="shared" si="29"/>
      </c>
    </row>
    <row r="481" spans="1:5" ht="12.75">
      <c r="A481" s="65">
        <f t="shared" si="27"/>
      </c>
      <c r="B481" s="68">
        <f>IF(A481="","",IF(OR(A481=nper,payment&gt;ROUND((1+rate)*E480,2)),ROUND((1+rate)*E480,2),payment))</f>
      </c>
      <c r="C481" s="68">
        <f t="shared" si="28"/>
      </c>
      <c r="D481" s="68">
        <f>IF(A481="","",B481-C481+#REF!)</f>
      </c>
      <c r="E481" s="68">
        <f t="shared" si="29"/>
      </c>
    </row>
    <row r="482" spans="1:5" ht="12.75">
      <c r="A482" s="65">
        <f t="shared" si="27"/>
      </c>
      <c r="B482" s="68">
        <f>IF(A482="","",IF(OR(A482=nper,payment&gt;ROUND((1+rate)*E481,2)),ROUND((1+rate)*E481,2),payment))</f>
      </c>
      <c r="C482" s="68">
        <f t="shared" si="28"/>
      </c>
      <c r="D482" s="68">
        <f>IF(A482="","",B482-C482+#REF!)</f>
      </c>
      <c r="E482" s="68">
        <f t="shared" si="29"/>
      </c>
    </row>
    <row r="483" spans="1:5" ht="12.75">
      <c r="A483" s="65">
        <f t="shared" si="27"/>
      </c>
      <c r="B483" s="68">
        <f>IF(A483="","",IF(OR(A483=nper,payment&gt;ROUND((1+rate)*E482,2)),ROUND((1+rate)*E482,2),payment))</f>
      </c>
      <c r="C483" s="68">
        <f t="shared" si="28"/>
      </c>
      <c r="D483" s="68">
        <f>IF(A483="","",B483-C483+#REF!)</f>
      </c>
      <c r="E483" s="68">
        <f t="shared" si="29"/>
      </c>
    </row>
    <row r="484" spans="1:5" ht="12.75">
      <c r="A484" s="65">
        <f t="shared" si="27"/>
      </c>
      <c r="B484" s="68">
        <f>IF(A484="","",IF(OR(A484=nper,payment&gt;ROUND((1+rate)*E483,2)),ROUND((1+rate)*E483,2),payment))</f>
      </c>
      <c r="C484" s="68">
        <f t="shared" si="28"/>
      </c>
      <c r="D484" s="68">
        <f>IF(A484="","",B484-C484+#REF!)</f>
      </c>
      <c r="E484" s="68">
        <f t="shared" si="29"/>
      </c>
    </row>
    <row r="485" spans="1:5" ht="12.75">
      <c r="A485" s="65">
        <f t="shared" si="27"/>
      </c>
      <c r="B485" s="68">
        <f>IF(A485="","",IF(OR(A485=nper,payment&gt;ROUND((1+rate)*E484,2)),ROUND((1+rate)*E484,2),payment))</f>
      </c>
      <c r="C485" s="68">
        <f t="shared" si="28"/>
      </c>
      <c r="D485" s="68">
        <f>IF(A485="","",B485-C485+#REF!)</f>
      </c>
      <c r="E485" s="68">
        <f t="shared" si="29"/>
      </c>
    </row>
    <row r="486" spans="1:5" ht="12.75">
      <c r="A486" s="65">
        <f t="shared" si="27"/>
      </c>
      <c r="B486" s="68">
        <f>IF(A486="","",IF(OR(A486=nper,payment&gt;ROUND((1+rate)*E485,2)),ROUND((1+rate)*E485,2),payment))</f>
      </c>
      <c r="C486" s="68">
        <f t="shared" si="28"/>
      </c>
      <c r="D486" s="68">
        <f>IF(A486="","",B486-C486+#REF!)</f>
      </c>
      <c r="E486" s="68">
        <f t="shared" si="29"/>
      </c>
    </row>
    <row r="487" spans="1:5" ht="12.75">
      <c r="A487" s="65">
        <f t="shared" si="27"/>
      </c>
      <c r="B487" s="68">
        <f>IF(A487="","",IF(OR(A487=nper,payment&gt;ROUND((1+rate)*E486,2)),ROUND((1+rate)*E486,2),payment))</f>
      </c>
      <c r="C487" s="68">
        <f t="shared" si="28"/>
      </c>
      <c r="D487" s="68">
        <f>IF(A487="","",B487-C487+#REF!)</f>
      </c>
      <c r="E487" s="68">
        <f t="shared" si="29"/>
      </c>
    </row>
    <row r="488" spans="1:5" ht="12.75">
      <c r="A488" s="65">
        <f t="shared" si="27"/>
      </c>
      <c r="B488" s="68">
        <f>IF(A488="","",IF(OR(A488=nper,payment&gt;ROUND((1+rate)*E487,2)),ROUND((1+rate)*E487,2),payment))</f>
      </c>
      <c r="C488" s="68">
        <f t="shared" si="28"/>
      </c>
      <c r="D488" s="68">
        <f>IF(A488="","",B488-C488+#REF!)</f>
      </c>
      <c r="E488" s="68">
        <f t="shared" si="29"/>
      </c>
    </row>
    <row r="489" spans="1:5" ht="12.75">
      <c r="A489" s="65">
        <f t="shared" si="27"/>
      </c>
      <c r="B489" s="68">
        <f>IF(A489="","",IF(OR(A489=nper,payment&gt;ROUND((1+rate)*E488,2)),ROUND((1+rate)*E488,2),payment))</f>
      </c>
      <c r="C489" s="68">
        <f t="shared" si="28"/>
      </c>
      <c r="D489" s="68">
        <f>IF(A489="","",B489-C489+#REF!)</f>
      </c>
      <c r="E489" s="68">
        <f t="shared" si="29"/>
      </c>
    </row>
    <row r="490" spans="1:5" ht="12.75">
      <c r="A490" s="65">
        <f t="shared" si="27"/>
      </c>
      <c r="B490" s="68">
        <f>IF(A490="","",IF(OR(A490=nper,payment&gt;ROUND((1+rate)*E489,2)),ROUND((1+rate)*E489,2),payment))</f>
      </c>
      <c r="C490" s="68">
        <f t="shared" si="28"/>
      </c>
      <c r="D490" s="68">
        <f>IF(A490="","",B490-C490+#REF!)</f>
      </c>
      <c r="E490" s="68">
        <f t="shared" si="29"/>
      </c>
    </row>
    <row r="491" spans="1:5" ht="12.75">
      <c r="A491" s="65">
        <f t="shared" si="27"/>
      </c>
      <c r="B491" s="68">
        <f>IF(A491="","",IF(OR(A491=nper,payment&gt;ROUND((1+rate)*E490,2)),ROUND((1+rate)*E490,2),payment))</f>
      </c>
      <c r="C491" s="68">
        <f t="shared" si="28"/>
      </c>
      <c r="D491" s="68">
        <f>IF(A491="","",B491-C491+#REF!)</f>
      </c>
      <c r="E491" s="68">
        <f t="shared" si="29"/>
      </c>
    </row>
    <row r="492" spans="1:5" ht="12.75">
      <c r="A492" s="65">
        <f t="shared" si="27"/>
      </c>
      <c r="B492" s="68">
        <f>IF(A492="","",IF(OR(A492=nper,payment&gt;ROUND((1+rate)*E491,2)),ROUND((1+rate)*E491,2),payment))</f>
      </c>
      <c r="C492" s="68">
        <f t="shared" si="28"/>
      </c>
      <c r="D492" s="68">
        <f>IF(A492="","",B492-C492+#REF!)</f>
      </c>
      <c r="E492" s="68">
        <f t="shared" si="29"/>
      </c>
    </row>
    <row r="493" spans="1:5" ht="12.75">
      <c r="A493" s="65">
        <f t="shared" si="27"/>
      </c>
      <c r="B493" s="68">
        <f>IF(A493="","",IF(OR(A493=nper,payment&gt;ROUND((1+rate)*E492,2)),ROUND((1+rate)*E492,2),payment))</f>
      </c>
      <c r="C493" s="68">
        <f t="shared" si="28"/>
      </c>
      <c r="D493" s="68">
        <f>IF(A493="","",B493-C493+#REF!)</f>
      </c>
      <c r="E493" s="68">
        <f t="shared" si="29"/>
      </c>
    </row>
    <row r="494" spans="1:5" ht="12.75">
      <c r="A494" s="65">
        <f t="shared" si="27"/>
      </c>
      <c r="B494" s="68">
        <f>IF(A494="","",IF(OR(A494=nper,payment&gt;ROUND((1+rate)*E493,2)),ROUND((1+rate)*E493,2),payment))</f>
      </c>
      <c r="C494" s="68">
        <f t="shared" si="28"/>
      </c>
      <c r="D494" s="68">
        <f>IF(A494="","",B494-C494+#REF!)</f>
      </c>
      <c r="E494" s="68">
        <f t="shared" si="29"/>
      </c>
    </row>
    <row r="495" spans="1:5" ht="12.75">
      <c r="A495" s="65">
        <f t="shared" si="27"/>
      </c>
      <c r="B495" s="68">
        <f>IF(A495="","",IF(OR(A495=nper,payment&gt;ROUND((1+rate)*E494,2)),ROUND((1+rate)*E494,2),payment))</f>
      </c>
      <c r="C495" s="68">
        <f t="shared" si="28"/>
      </c>
      <c r="D495" s="68">
        <f>IF(A495="","",B495-C495+#REF!)</f>
      </c>
      <c r="E495" s="68">
        <f t="shared" si="29"/>
      </c>
    </row>
    <row r="496" spans="1:5" ht="12.75">
      <c r="A496" s="65">
        <f t="shared" si="27"/>
      </c>
      <c r="B496" s="68">
        <f>IF(A496="","",IF(OR(A496=nper,payment&gt;ROUND((1+rate)*E495,2)),ROUND((1+rate)*E495,2),payment))</f>
      </c>
      <c r="C496" s="68">
        <f t="shared" si="28"/>
      </c>
      <c r="D496" s="68">
        <f>IF(A496="","",B496-C496+#REF!)</f>
      </c>
      <c r="E496" s="68">
        <f t="shared" si="29"/>
      </c>
    </row>
    <row r="497" spans="1:5" ht="12.75">
      <c r="A497" s="65">
        <f t="shared" si="27"/>
      </c>
      <c r="B497" s="68">
        <f>IF(A497="","",IF(OR(A497=nper,payment&gt;ROUND((1+rate)*E496,2)),ROUND((1+rate)*E496,2),payment))</f>
      </c>
      <c r="C497" s="68">
        <f t="shared" si="28"/>
      </c>
      <c r="D497" s="68">
        <f>IF(A497="","",B497-C497+#REF!)</f>
      </c>
      <c r="E497" s="68">
        <f t="shared" si="29"/>
      </c>
    </row>
    <row r="498" spans="1:5" ht="12.75">
      <c r="A498" s="65">
        <f t="shared" si="27"/>
      </c>
      <c r="B498" s="68">
        <f>IF(A498="","",IF(OR(A498=nper,payment&gt;ROUND((1+rate)*E497,2)),ROUND((1+rate)*E497,2),payment))</f>
      </c>
      <c r="C498" s="68">
        <f t="shared" si="28"/>
      </c>
      <c r="D498" s="68">
        <f>IF(A498="","",B498-C498+#REF!)</f>
      </c>
      <c r="E498" s="68">
        <f t="shared" si="29"/>
      </c>
    </row>
    <row r="499" spans="1:5" ht="12.75">
      <c r="A499" s="65">
        <f t="shared" si="27"/>
      </c>
      <c r="B499" s="68">
        <f>IF(A499="","",IF(OR(A499=nper,payment&gt;ROUND((1+rate)*E498,2)),ROUND((1+rate)*E498,2),payment))</f>
      </c>
      <c r="C499" s="68">
        <f t="shared" si="28"/>
      </c>
      <c r="D499" s="68">
        <f>IF(A499="","",B499-C499+#REF!)</f>
      </c>
      <c r="E499" s="68">
        <f t="shared" si="29"/>
      </c>
    </row>
    <row r="500" spans="1:5" ht="12.75">
      <c r="A500" s="65">
        <f aca="true" t="shared" si="30" ref="A500:A563">IF(A499&gt;=nper,"",A499+1)</f>
      </c>
      <c r="B500" s="68">
        <f>IF(A500="","",IF(OR(A500=nper,payment&gt;ROUND((1+rate)*E499,2)),ROUND((1+rate)*E499,2),payment))</f>
      </c>
      <c r="C500" s="68">
        <f t="shared" si="28"/>
      </c>
      <c r="D500" s="68">
        <f>IF(A500="","",B500-C500+#REF!)</f>
      </c>
      <c r="E500" s="68">
        <f t="shared" si="29"/>
      </c>
    </row>
    <row r="501" spans="1:5" ht="12.75">
      <c r="A501" s="65">
        <f t="shared" si="30"/>
      </c>
      <c r="B501" s="68">
        <f>IF(A501="","",IF(OR(A501=nper,payment&gt;ROUND((1+rate)*E500,2)),ROUND((1+rate)*E500,2),payment))</f>
      </c>
      <c r="C501" s="68">
        <f t="shared" si="28"/>
      </c>
      <c r="D501" s="68">
        <f>IF(A501="","",B501-C501+#REF!)</f>
      </c>
      <c r="E501" s="68">
        <f t="shared" si="29"/>
      </c>
    </row>
    <row r="502" spans="1:5" ht="12.75">
      <c r="A502" s="65">
        <f t="shared" si="30"/>
      </c>
      <c r="B502" s="68">
        <f>IF(A502="","",IF(OR(A502=nper,payment&gt;ROUND((1+rate)*E501,2)),ROUND((1+rate)*E501,2),payment))</f>
      </c>
      <c r="C502" s="68">
        <f t="shared" si="28"/>
      </c>
      <c r="D502" s="68">
        <f>IF(A502="","",B502-C502+#REF!)</f>
      </c>
      <c r="E502" s="68">
        <f t="shared" si="29"/>
      </c>
    </row>
    <row r="503" spans="1:5" ht="12.75">
      <c r="A503" s="65">
        <f t="shared" si="30"/>
      </c>
      <c r="B503" s="68">
        <f>IF(A503="","",IF(OR(A503=nper,payment&gt;ROUND((1+rate)*E502,2)),ROUND((1+rate)*E502,2),payment))</f>
      </c>
      <c r="C503" s="68">
        <f t="shared" si="28"/>
      </c>
      <c r="D503" s="68">
        <f>IF(A503="","",B503-C503+#REF!)</f>
      </c>
      <c r="E503" s="68">
        <f t="shared" si="29"/>
      </c>
    </row>
    <row r="504" spans="1:5" ht="12.75">
      <c r="A504" s="65">
        <f t="shared" si="30"/>
      </c>
      <c r="B504" s="68">
        <f>IF(A504="","",IF(OR(A504=nper,payment&gt;ROUND((1+rate)*E503,2)),ROUND((1+rate)*E503,2),payment))</f>
      </c>
      <c r="C504" s="68">
        <f t="shared" si="28"/>
      </c>
      <c r="D504" s="68">
        <f>IF(A504="","",B504-C504+#REF!)</f>
      </c>
      <c r="E504" s="68">
        <f t="shared" si="29"/>
      </c>
    </row>
    <row r="505" spans="1:5" ht="12.75">
      <c r="A505" s="65">
        <f t="shared" si="30"/>
      </c>
      <c r="B505" s="68">
        <f>IF(A505="","",IF(OR(A505=nper,payment&gt;ROUND((1+rate)*E504,2)),ROUND((1+rate)*E504,2),payment))</f>
      </c>
      <c r="C505" s="68">
        <f t="shared" si="28"/>
      </c>
      <c r="D505" s="68">
        <f>IF(A505="","",B505-C505+#REF!)</f>
      </c>
      <c r="E505" s="68">
        <f t="shared" si="29"/>
      </c>
    </row>
    <row r="506" spans="1:5" ht="12.75">
      <c r="A506" s="65">
        <f t="shared" si="30"/>
      </c>
      <c r="B506" s="68">
        <f>IF(A506="","",IF(OR(A506=nper,payment&gt;ROUND((1+rate)*E505,2)),ROUND((1+rate)*E505,2),payment))</f>
      </c>
      <c r="C506" s="68">
        <f t="shared" si="28"/>
      </c>
      <c r="D506" s="68">
        <f>IF(A506="","",B506-C506+#REF!)</f>
      </c>
      <c r="E506" s="68">
        <f t="shared" si="29"/>
      </c>
    </row>
    <row r="507" spans="1:5" ht="12.75">
      <c r="A507" s="65">
        <f t="shared" si="30"/>
      </c>
      <c r="B507" s="68">
        <f>IF(A507="","",IF(OR(A507=nper,payment&gt;ROUND((1+rate)*E506,2)),ROUND((1+rate)*E506,2),payment))</f>
      </c>
      <c r="C507" s="68">
        <f t="shared" si="28"/>
      </c>
      <c r="D507" s="68">
        <f>IF(A507="","",B507-C507+#REF!)</f>
      </c>
      <c r="E507" s="68">
        <f t="shared" si="29"/>
      </c>
    </row>
    <row r="508" spans="1:5" ht="12.75">
      <c r="A508" s="65">
        <f t="shared" si="30"/>
      </c>
      <c r="B508" s="68">
        <f>IF(A508="","",IF(OR(A508=nper,payment&gt;ROUND((1+rate)*E507,2)),ROUND((1+rate)*E507,2),payment))</f>
      </c>
      <c r="C508" s="68">
        <f t="shared" si="28"/>
      </c>
      <c r="D508" s="68">
        <f>IF(A508="","",B508-C508+#REF!)</f>
      </c>
      <c r="E508" s="68">
        <f t="shared" si="29"/>
      </c>
    </row>
    <row r="509" spans="1:5" ht="12.75">
      <c r="A509" s="65">
        <f t="shared" si="30"/>
      </c>
      <c r="B509" s="68">
        <f>IF(A509="","",IF(OR(A509=nper,payment&gt;ROUND((1+rate)*E508,2)),ROUND((1+rate)*E508,2),payment))</f>
      </c>
      <c r="C509" s="68">
        <f t="shared" si="28"/>
      </c>
      <c r="D509" s="68">
        <f>IF(A509="","",B509-C509+#REF!)</f>
      </c>
      <c r="E509" s="68">
        <f t="shared" si="29"/>
      </c>
    </row>
    <row r="510" spans="1:5" ht="12.75">
      <c r="A510" s="65">
        <f t="shared" si="30"/>
      </c>
      <c r="B510" s="68">
        <f>IF(A510="","",IF(OR(A510=nper,payment&gt;ROUND((1+rate)*E509,2)),ROUND((1+rate)*E509,2),payment))</f>
      </c>
      <c r="C510" s="68">
        <f t="shared" si="28"/>
      </c>
      <c r="D510" s="68">
        <f>IF(A510="","",B510-C510+#REF!)</f>
      </c>
      <c r="E510" s="68">
        <f t="shared" si="29"/>
      </c>
    </row>
    <row r="511" spans="1:5" ht="12.75">
      <c r="A511" s="65">
        <f t="shared" si="30"/>
      </c>
      <c r="B511" s="68">
        <f>IF(A511="","",IF(OR(A511=nper,payment&gt;ROUND((1+rate)*E510,2)),ROUND((1+rate)*E510,2),payment))</f>
      </c>
      <c r="C511" s="68">
        <f t="shared" si="28"/>
      </c>
      <c r="D511" s="68">
        <f>IF(A511="","",B511-C511+#REF!)</f>
      </c>
      <c r="E511" s="68">
        <f t="shared" si="29"/>
      </c>
    </row>
    <row r="512" spans="1:5" ht="12.75">
      <c r="A512" s="65">
        <f t="shared" si="30"/>
      </c>
      <c r="B512" s="68">
        <f>IF(A512="","",IF(OR(A512=nper,payment&gt;ROUND((1+rate)*E511,2)),ROUND((1+rate)*E511,2),payment))</f>
      </c>
      <c r="C512" s="68">
        <f t="shared" si="28"/>
      </c>
      <c r="D512" s="68">
        <f>IF(A512="","",B512-C512+#REF!)</f>
      </c>
      <c r="E512" s="68">
        <f t="shared" si="29"/>
      </c>
    </row>
    <row r="513" spans="1:5" ht="12.75">
      <c r="A513" s="65">
        <f t="shared" si="30"/>
      </c>
      <c r="B513" s="68">
        <f>IF(A513="","",IF(OR(A513=nper,payment&gt;ROUND((1+rate)*E512,2)),ROUND((1+rate)*E512,2),payment))</f>
      </c>
      <c r="C513" s="68">
        <f t="shared" si="28"/>
      </c>
      <c r="D513" s="68">
        <f>IF(A513="","",B513-C513+#REF!)</f>
      </c>
      <c r="E513" s="68">
        <f t="shared" si="29"/>
      </c>
    </row>
    <row r="514" spans="1:5" ht="12.75">
      <c r="A514" s="65">
        <f t="shared" si="30"/>
      </c>
      <c r="B514" s="68">
        <f>IF(A514="","",IF(OR(A514=nper,payment&gt;ROUND((1+rate)*E513,2)),ROUND((1+rate)*E513,2),payment))</f>
      </c>
      <c r="C514" s="68">
        <f t="shared" si="28"/>
      </c>
      <c r="D514" s="68">
        <f>IF(A514="","",B514-C514+#REF!)</f>
      </c>
      <c r="E514" s="68">
        <f t="shared" si="29"/>
      </c>
    </row>
    <row r="515" spans="1:5" ht="12.75">
      <c r="A515" s="65">
        <f t="shared" si="30"/>
      </c>
      <c r="B515" s="68">
        <f>IF(A515="","",IF(OR(A515=nper,payment&gt;ROUND((1+rate)*E514,2)),ROUND((1+rate)*E514,2),payment))</f>
      </c>
      <c r="C515" s="68">
        <f t="shared" si="28"/>
      </c>
      <c r="D515" s="68">
        <f>IF(A515="","",B515-C515+#REF!)</f>
      </c>
      <c r="E515" s="68">
        <f t="shared" si="29"/>
      </c>
    </row>
    <row r="516" spans="1:5" ht="12.75">
      <c r="A516" s="65">
        <f t="shared" si="30"/>
      </c>
      <c r="B516" s="68">
        <f>IF(A516="","",IF(OR(A516=nper,payment&gt;ROUND((1+rate)*E515,2)),ROUND((1+rate)*E515,2),payment))</f>
      </c>
      <c r="C516" s="68">
        <f t="shared" si="28"/>
      </c>
      <c r="D516" s="68">
        <f>IF(A516="","",B516-C516+#REF!)</f>
      </c>
      <c r="E516" s="68">
        <f t="shared" si="29"/>
      </c>
    </row>
    <row r="517" spans="1:5" ht="12.75">
      <c r="A517" s="65">
        <f t="shared" si="30"/>
      </c>
      <c r="B517" s="68">
        <f>IF(A517="","",IF(OR(A517=nper,payment&gt;ROUND((1+rate)*E516,2)),ROUND((1+rate)*E516,2),payment))</f>
      </c>
      <c r="C517" s="68">
        <f t="shared" si="28"/>
      </c>
      <c r="D517" s="68">
        <f>IF(A517="","",B517-C517+#REF!)</f>
      </c>
      <c r="E517" s="68">
        <f t="shared" si="29"/>
      </c>
    </row>
    <row r="518" spans="1:5" ht="12.75">
      <c r="A518" s="65">
        <f t="shared" si="30"/>
      </c>
      <c r="B518" s="68">
        <f>IF(A518="","",IF(OR(A518=nper,payment&gt;ROUND((1+rate)*E517,2)),ROUND((1+rate)*E517,2),payment))</f>
      </c>
      <c r="C518" s="68">
        <f t="shared" si="28"/>
      </c>
      <c r="D518" s="68">
        <f>IF(A518="","",B518-C518+#REF!)</f>
      </c>
      <c r="E518" s="68">
        <f t="shared" si="29"/>
      </c>
    </row>
    <row r="519" spans="1:5" ht="12.75">
      <c r="A519" s="65">
        <f t="shared" si="30"/>
      </c>
      <c r="B519" s="68">
        <f>IF(A519="","",IF(OR(A519=nper,payment&gt;ROUND((1+rate)*E518,2)),ROUND((1+rate)*E518,2),payment))</f>
      </c>
      <c r="C519" s="68">
        <f t="shared" si="28"/>
      </c>
      <c r="D519" s="68">
        <f>IF(A519="","",B519-C519+#REF!)</f>
      </c>
      <c r="E519" s="68">
        <f t="shared" si="29"/>
      </c>
    </row>
    <row r="520" spans="1:5" ht="12.75">
      <c r="A520" s="65">
        <f t="shared" si="30"/>
      </c>
      <c r="B520" s="68">
        <f>IF(A520="","",IF(OR(A520=nper,payment&gt;ROUND((1+rate)*E519,2)),ROUND((1+rate)*E519,2),payment))</f>
      </c>
      <c r="C520" s="68">
        <f t="shared" si="28"/>
      </c>
      <c r="D520" s="68">
        <f>IF(A520="","",B520-C520+#REF!)</f>
      </c>
      <c r="E520" s="68">
        <f t="shared" si="29"/>
      </c>
    </row>
    <row r="521" spans="1:5" ht="12.75">
      <c r="A521" s="65">
        <f t="shared" si="30"/>
      </c>
      <c r="B521" s="68">
        <f>IF(A521="","",IF(OR(A521=nper,payment&gt;ROUND((1+rate)*E520,2)),ROUND((1+rate)*E520,2),payment))</f>
      </c>
      <c r="C521" s="68">
        <f t="shared" si="28"/>
      </c>
      <c r="D521" s="68">
        <f>IF(A521="","",B521-C521+#REF!)</f>
      </c>
      <c r="E521" s="68">
        <f t="shared" si="29"/>
      </c>
    </row>
    <row r="522" spans="1:5" ht="12.75">
      <c r="A522" s="65">
        <f t="shared" si="30"/>
      </c>
      <c r="B522" s="68">
        <f>IF(A522="","",IF(OR(A522=nper,payment&gt;ROUND((1+rate)*E521,2)),ROUND((1+rate)*E521,2),payment))</f>
      </c>
      <c r="C522" s="68">
        <f t="shared" si="28"/>
      </c>
      <c r="D522" s="68">
        <f>IF(A522="","",B522-C522+#REF!)</f>
      </c>
      <c r="E522" s="68">
        <f t="shared" si="29"/>
      </c>
    </row>
    <row r="523" spans="1:5" ht="12.75">
      <c r="A523" s="65">
        <f t="shared" si="30"/>
      </c>
      <c r="B523" s="68">
        <f>IF(A523="","",IF(OR(A523=nper,payment&gt;ROUND((1+rate)*E522,2)),ROUND((1+rate)*E522,2),payment))</f>
      </c>
      <c r="C523" s="68">
        <f t="shared" si="28"/>
      </c>
      <c r="D523" s="68">
        <f>IF(A523="","",B523-C523+#REF!)</f>
      </c>
      <c r="E523" s="68">
        <f t="shared" si="29"/>
      </c>
    </row>
    <row r="524" spans="1:5" ht="12.75">
      <c r="A524" s="65">
        <f t="shared" si="30"/>
      </c>
      <c r="B524" s="68">
        <f>IF(A524="","",IF(OR(A524=nper,payment&gt;ROUND((1+rate)*E523,2)),ROUND((1+rate)*E523,2),payment))</f>
      </c>
      <c r="C524" s="68">
        <f t="shared" si="28"/>
      </c>
      <c r="D524" s="68">
        <f>IF(A524="","",B524-C524+#REF!)</f>
      </c>
      <c r="E524" s="68">
        <f t="shared" si="29"/>
      </c>
    </row>
    <row r="525" spans="1:5" ht="12.75">
      <c r="A525" s="65">
        <f t="shared" si="30"/>
      </c>
      <c r="B525" s="68">
        <f>IF(A525="","",IF(OR(A525=nper,payment&gt;ROUND((1+rate)*E524,2)),ROUND((1+rate)*E524,2),payment))</f>
      </c>
      <c r="C525" s="68">
        <f aca="true" t="shared" si="31" ref="C525:C588">IF(A525="","",ROUND(rate*E524,2))</f>
      </c>
      <c r="D525" s="68">
        <f>IF(A525="","",B525-C525+#REF!)</f>
      </c>
      <c r="E525" s="68">
        <f aca="true" t="shared" si="32" ref="E525:E588">IF(A525="","",E524-D525)</f>
      </c>
    </row>
    <row r="526" spans="1:5" ht="12.75">
      <c r="A526" s="65">
        <f t="shared" si="30"/>
      </c>
      <c r="B526" s="68">
        <f>IF(A526="","",IF(OR(A526=nper,payment&gt;ROUND((1+rate)*E525,2)),ROUND((1+rate)*E525,2),payment))</f>
      </c>
      <c r="C526" s="68">
        <f t="shared" si="31"/>
      </c>
      <c r="D526" s="68">
        <f>IF(A526="","",B526-C526+#REF!)</f>
      </c>
      <c r="E526" s="68">
        <f t="shared" si="32"/>
      </c>
    </row>
    <row r="527" spans="1:5" ht="12.75">
      <c r="A527" s="65">
        <f t="shared" si="30"/>
      </c>
      <c r="B527" s="68">
        <f>IF(A527="","",IF(OR(A527=nper,payment&gt;ROUND((1+rate)*E526,2)),ROUND((1+rate)*E526,2),payment))</f>
      </c>
      <c r="C527" s="68">
        <f t="shared" si="31"/>
      </c>
      <c r="D527" s="68">
        <f>IF(A527="","",B527-C527+#REF!)</f>
      </c>
      <c r="E527" s="68">
        <f t="shared" si="32"/>
      </c>
    </row>
    <row r="528" spans="1:5" ht="12.75">
      <c r="A528" s="65">
        <f t="shared" si="30"/>
      </c>
      <c r="B528" s="68">
        <f>IF(A528="","",IF(OR(A528=nper,payment&gt;ROUND((1+rate)*E527,2)),ROUND((1+rate)*E527,2),payment))</f>
      </c>
      <c r="C528" s="68">
        <f t="shared" si="31"/>
      </c>
      <c r="D528" s="68">
        <f>IF(A528="","",B528-C528+#REF!)</f>
      </c>
      <c r="E528" s="68">
        <f t="shared" si="32"/>
      </c>
    </row>
    <row r="529" spans="1:5" ht="12.75">
      <c r="A529" s="65">
        <f t="shared" si="30"/>
      </c>
      <c r="B529" s="68">
        <f>IF(A529="","",IF(OR(A529=nper,payment&gt;ROUND((1+rate)*E528,2)),ROUND((1+rate)*E528,2),payment))</f>
      </c>
      <c r="C529" s="68">
        <f t="shared" si="31"/>
      </c>
      <c r="D529" s="68">
        <f>IF(A529="","",B529-C529+#REF!)</f>
      </c>
      <c r="E529" s="68">
        <f t="shared" si="32"/>
      </c>
    </row>
    <row r="530" spans="1:5" ht="12.75">
      <c r="A530" s="65">
        <f t="shared" si="30"/>
      </c>
      <c r="B530" s="68">
        <f>IF(A530="","",IF(OR(A530=nper,payment&gt;ROUND((1+rate)*E529,2)),ROUND((1+rate)*E529,2),payment))</f>
      </c>
      <c r="C530" s="68">
        <f t="shared" si="31"/>
      </c>
      <c r="D530" s="68">
        <f>IF(A530="","",B530-C530+#REF!)</f>
      </c>
      <c r="E530" s="68">
        <f t="shared" si="32"/>
      </c>
    </row>
    <row r="531" spans="1:5" ht="12.75">
      <c r="A531" s="65">
        <f t="shared" si="30"/>
      </c>
      <c r="B531" s="68">
        <f>IF(A531="","",IF(OR(A531=nper,payment&gt;ROUND((1+rate)*E530,2)),ROUND((1+rate)*E530,2),payment))</f>
      </c>
      <c r="C531" s="68">
        <f t="shared" si="31"/>
      </c>
      <c r="D531" s="68">
        <f>IF(A531="","",B531-C531+#REF!)</f>
      </c>
      <c r="E531" s="68">
        <f t="shared" si="32"/>
      </c>
    </row>
    <row r="532" spans="1:5" ht="12.75">
      <c r="A532" s="65">
        <f t="shared" si="30"/>
      </c>
      <c r="B532" s="68">
        <f>IF(A532="","",IF(OR(A532=nper,payment&gt;ROUND((1+rate)*E531,2)),ROUND((1+rate)*E531,2),payment))</f>
      </c>
      <c r="C532" s="68">
        <f t="shared" si="31"/>
      </c>
      <c r="D532" s="68">
        <f>IF(A532="","",B532-C532+#REF!)</f>
      </c>
      <c r="E532" s="68">
        <f t="shared" si="32"/>
      </c>
    </row>
    <row r="533" spans="1:5" ht="12.75">
      <c r="A533" s="65">
        <f t="shared" si="30"/>
      </c>
      <c r="B533" s="68">
        <f>IF(A533="","",IF(OR(A533=nper,payment&gt;ROUND((1+rate)*E532,2)),ROUND((1+rate)*E532,2),payment))</f>
      </c>
      <c r="C533" s="68">
        <f t="shared" si="31"/>
      </c>
      <c r="D533" s="68">
        <f>IF(A533="","",B533-C533+#REF!)</f>
      </c>
      <c r="E533" s="68">
        <f t="shared" si="32"/>
      </c>
    </row>
    <row r="534" spans="1:5" ht="12.75">
      <c r="A534" s="65">
        <f t="shared" si="30"/>
      </c>
      <c r="B534" s="68">
        <f>IF(A534="","",IF(OR(A534=nper,payment&gt;ROUND((1+rate)*E533,2)),ROUND((1+rate)*E533,2),payment))</f>
      </c>
      <c r="C534" s="68">
        <f t="shared" si="31"/>
      </c>
      <c r="D534" s="68">
        <f>IF(A534="","",B534-C534+#REF!)</f>
      </c>
      <c r="E534" s="68">
        <f t="shared" si="32"/>
      </c>
    </row>
    <row r="535" spans="1:5" ht="12.75">
      <c r="A535" s="65">
        <f t="shared" si="30"/>
      </c>
      <c r="B535" s="68">
        <f>IF(A535="","",IF(OR(A535=nper,payment&gt;ROUND((1+rate)*E534,2)),ROUND((1+rate)*E534,2),payment))</f>
      </c>
      <c r="C535" s="68">
        <f t="shared" si="31"/>
      </c>
      <c r="D535" s="68">
        <f>IF(A535="","",B535-C535+#REF!)</f>
      </c>
      <c r="E535" s="68">
        <f t="shared" si="32"/>
      </c>
    </row>
    <row r="536" spans="1:5" ht="12.75">
      <c r="A536" s="65">
        <f t="shared" si="30"/>
      </c>
      <c r="B536" s="68">
        <f>IF(A536="","",IF(OR(A536=nper,payment&gt;ROUND((1+rate)*E535,2)),ROUND((1+rate)*E535,2),payment))</f>
      </c>
      <c r="C536" s="68">
        <f t="shared" si="31"/>
      </c>
      <c r="D536" s="68">
        <f>IF(A536="","",B536-C536+#REF!)</f>
      </c>
      <c r="E536" s="68">
        <f t="shared" si="32"/>
      </c>
    </row>
    <row r="537" spans="1:5" ht="12.75">
      <c r="A537" s="65">
        <f t="shared" si="30"/>
      </c>
      <c r="B537" s="68">
        <f>IF(A537="","",IF(OR(A537=nper,payment&gt;ROUND((1+rate)*E536,2)),ROUND((1+rate)*E536,2),payment))</f>
      </c>
      <c r="C537" s="68">
        <f t="shared" si="31"/>
      </c>
      <c r="D537" s="68">
        <f>IF(A537="","",B537-C537+#REF!)</f>
      </c>
      <c r="E537" s="68">
        <f t="shared" si="32"/>
      </c>
    </row>
    <row r="538" spans="1:5" ht="12.75">
      <c r="A538" s="65">
        <f t="shared" si="30"/>
      </c>
      <c r="B538" s="68">
        <f>IF(A538="","",IF(OR(A538=nper,payment&gt;ROUND((1+rate)*E537,2)),ROUND((1+rate)*E537,2),payment))</f>
      </c>
      <c r="C538" s="68">
        <f t="shared" si="31"/>
      </c>
      <c r="D538" s="68">
        <f>IF(A538="","",B538-C538+#REF!)</f>
      </c>
      <c r="E538" s="68">
        <f t="shared" si="32"/>
      </c>
    </row>
    <row r="539" spans="1:5" ht="12.75">
      <c r="A539" s="65">
        <f t="shared" si="30"/>
      </c>
      <c r="B539" s="68">
        <f>IF(A539="","",IF(OR(A539=nper,payment&gt;ROUND((1+rate)*E538,2)),ROUND((1+rate)*E538,2),payment))</f>
      </c>
      <c r="C539" s="68">
        <f t="shared" si="31"/>
      </c>
      <c r="D539" s="68">
        <f>IF(A539="","",B539-C539+#REF!)</f>
      </c>
      <c r="E539" s="68">
        <f t="shared" si="32"/>
      </c>
    </row>
    <row r="540" spans="1:5" ht="12.75">
      <c r="A540" s="65">
        <f t="shared" si="30"/>
      </c>
      <c r="B540" s="68">
        <f>IF(A540="","",IF(OR(A540=nper,payment&gt;ROUND((1+rate)*E539,2)),ROUND((1+rate)*E539,2),payment))</f>
      </c>
      <c r="C540" s="68">
        <f t="shared" si="31"/>
      </c>
      <c r="D540" s="68">
        <f>IF(A540="","",B540-C540+#REF!)</f>
      </c>
      <c r="E540" s="68">
        <f t="shared" si="32"/>
      </c>
    </row>
    <row r="541" spans="1:5" ht="12.75">
      <c r="A541" s="65">
        <f t="shared" si="30"/>
      </c>
      <c r="B541" s="68">
        <f>IF(A541="","",IF(OR(A541=nper,payment&gt;ROUND((1+rate)*E540,2)),ROUND((1+rate)*E540,2),payment))</f>
      </c>
      <c r="C541" s="68">
        <f t="shared" si="31"/>
      </c>
      <c r="D541" s="68">
        <f>IF(A541="","",B541-C541+#REF!)</f>
      </c>
      <c r="E541" s="68">
        <f t="shared" si="32"/>
      </c>
    </row>
    <row r="542" spans="1:5" ht="12.75">
      <c r="A542" s="65">
        <f t="shared" si="30"/>
      </c>
      <c r="B542" s="68">
        <f>IF(A542="","",IF(OR(A542=nper,payment&gt;ROUND((1+rate)*E541,2)),ROUND((1+rate)*E541,2),payment))</f>
      </c>
      <c r="C542" s="68">
        <f t="shared" si="31"/>
      </c>
      <c r="D542" s="68">
        <f>IF(A542="","",B542-C542+#REF!)</f>
      </c>
      <c r="E542" s="68">
        <f t="shared" si="32"/>
      </c>
    </row>
    <row r="543" spans="1:5" ht="12.75">
      <c r="A543" s="65">
        <f t="shared" si="30"/>
      </c>
      <c r="B543" s="68">
        <f>IF(A543="","",IF(OR(A543=nper,payment&gt;ROUND((1+rate)*E542,2)),ROUND((1+rate)*E542,2),payment))</f>
      </c>
      <c r="C543" s="68">
        <f t="shared" si="31"/>
      </c>
      <c r="D543" s="68">
        <f>IF(A543="","",B543-C543+#REF!)</f>
      </c>
      <c r="E543" s="68">
        <f t="shared" si="32"/>
      </c>
    </row>
    <row r="544" spans="1:5" ht="12.75">
      <c r="A544" s="65">
        <f t="shared" si="30"/>
      </c>
      <c r="B544" s="68">
        <f>IF(A544="","",IF(OR(A544=nper,payment&gt;ROUND((1+rate)*E543,2)),ROUND((1+rate)*E543,2),payment))</f>
      </c>
      <c r="C544" s="68">
        <f t="shared" si="31"/>
      </c>
      <c r="D544" s="68">
        <f>IF(A544="","",B544-C544+#REF!)</f>
      </c>
      <c r="E544" s="68">
        <f t="shared" si="32"/>
      </c>
    </row>
    <row r="545" spans="1:5" ht="12.75">
      <c r="A545" s="65">
        <f t="shared" si="30"/>
      </c>
      <c r="B545" s="68">
        <f>IF(A545="","",IF(OR(A545=nper,payment&gt;ROUND((1+rate)*E544,2)),ROUND((1+rate)*E544,2),payment))</f>
      </c>
      <c r="C545" s="68">
        <f t="shared" si="31"/>
      </c>
      <c r="D545" s="68">
        <f>IF(A545="","",B545-C545+#REF!)</f>
      </c>
      <c r="E545" s="68">
        <f t="shared" si="32"/>
      </c>
    </row>
    <row r="546" spans="1:5" ht="12.75">
      <c r="A546" s="65">
        <f t="shared" si="30"/>
      </c>
      <c r="B546" s="68">
        <f>IF(A546="","",IF(OR(A546=nper,payment&gt;ROUND((1+rate)*E545,2)),ROUND((1+rate)*E545,2),payment))</f>
      </c>
      <c r="C546" s="68">
        <f t="shared" si="31"/>
      </c>
      <c r="D546" s="68">
        <f>IF(A546="","",B546-C546+#REF!)</f>
      </c>
      <c r="E546" s="68">
        <f t="shared" si="32"/>
      </c>
    </row>
    <row r="547" spans="1:5" ht="12.75">
      <c r="A547" s="65">
        <f t="shared" si="30"/>
      </c>
      <c r="B547" s="68">
        <f>IF(A547="","",IF(OR(A547=nper,payment&gt;ROUND((1+rate)*E546,2)),ROUND((1+rate)*E546,2),payment))</f>
      </c>
      <c r="C547" s="68">
        <f t="shared" si="31"/>
      </c>
      <c r="D547" s="68">
        <f>IF(A547="","",B547-C547+#REF!)</f>
      </c>
      <c r="E547" s="68">
        <f t="shared" si="32"/>
      </c>
    </row>
    <row r="548" spans="1:5" ht="12.75">
      <c r="A548" s="65">
        <f t="shared" si="30"/>
      </c>
      <c r="B548" s="68">
        <f>IF(A548="","",IF(OR(A548=nper,payment&gt;ROUND((1+rate)*E547,2)),ROUND((1+rate)*E547,2),payment))</f>
      </c>
      <c r="C548" s="68">
        <f t="shared" si="31"/>
      </c>
      <c r="D548" s="68">
        <f>IF(A548="","",B548-C548+#REF!)</f>
      </c>
      <c r="E548" s="68">
        <f t="shared" si="32"/>
      </c>
    </row>
    <row r="549" spans="1:5" ht="12.75">
      <c r="A549" s="65">
        <f t="shared" si="30"/>
      </c>
      <c r="B549" s="68">
        <f>IF(A549="","",IF(OR(A549=nper,payment&gt;ROUND((1+rate)*E548,2)),ROUND((1+rate)*E548,2),payment))</f>
      </c>
      <c r="C549" s="68">
        <f t="shared" si="31"/>
      </c>
      <c r="D549" s="68">
        <f>IF(A549="","",B549-C549+#REF!)</f>
      </c>
      <c r="E549" s="68">
        <f t="shared" si="32"/>
      </c>
    </row>
    <row r="550" spans="1:5" ht="12.75">
      <c r="A550" s="65">
        <f t="shared" si="30"/>
      </c>
      <c r="B550" s="68">
        <f>IF(A550="","",IF(OR(A550=nper,payment&gt;ROUND((1+rate)*E549,2)),ROUND((1+rate)*E549,2),payment))</f>
      </c>
      <c r="C550" s="68">
        <f t="shared" si="31"/>
      </c>
      <c r="D550" s="68">
        <f>IF(A550="","",B550-C550+#REF!)</f>
      </c>
      <c r="E550" s="68">
        <f t="shared" si="32"/>
      </c>
    </row>
    <row r="551" spans="1:5" ht="12.75">
      <c r="A551" s="65">
        <f t="shared" si="30"/>
      </c>
      <c r="B551" s="68">
        <f>IF(A551="","",IF(OR(A551=nper,payment&gt;ROUND((1+rate)*E550,2)),ROUND((1+rate)*E550,2),payment))</f>
      </c>
      <c r="C551" s="68">
        <f t="shared" si="31"/>
      </c>
      <c r="D551" s="68">
        <f>IF(A551="","",B551-C551+#REF!)</f>
      </c>
      <c r="E551" s="68">
        <f t="shared" si="32"/>
      </c>
    </row>
    <row r="552" spans="1:5" ht="12.75">
      <c r="A552" s="65">
        <f t="shared" si="30"/>
      </c>
      <c r="B552" s="68">
        <f>IF(A552="","",IF(OR(A552=nper,payment&gt;ROUND((1+rate)*E551,2)),ROUND((1+rate)*E551,2),payment))</f>
      </c>
      <c r="C552" s="68">
        <f t="shared" si="31"/>
      </c>
      <c r="D552" s="68">
        <f>IF(A552="","",B552-C552+#REF!)</f>
      </c>
      <c r="E552" s="68">
        <f t="shared" si="32"/>
      </c>
    </row>
    <row r="553" spans="1:5" ht="12.75">
      <c r="A553" s="65">
        <f t="shared" si="30"/>
      </c>
      <c r="B553" s="68">
        <f>IF(A553="","",IF(OR(A553=nper,payment&gt;ROUND((1+rate)*E552,2)),ROUND((1+rate)*E552,2),payment))</f>
      </c>
      <c r="C553" s="68">
        <f t="shared" si="31"/>
      </c>
      <c r="D553" s="68">
        <f>IF(A553="","",B553-C553+#REF!)</f>
      </c>
      <c r="E553" s="68">
        <f t="shared" si="32"/>
      </c>
    </row>
    <row r="554" spans="1:5" ht="12.75">
      <c r="A554" s="65">
        <f t="shared" si="30"/>
      </c>
      <c r="B554" s="68">
        <f>IF(A554="","",IF(OR(A554=nper,payment&gt;ROUND((1+rate)*E553,2)),ROUND((1+rate)*E553,2),payment))</f>
      </c>
      <c r="C554" s="68">
        <f t="shared" si="31"/>
      </c>
      <c r="D554" s="68">
        <f>IF(A554="","",B554-C554+#REF!)</f>
      </c>
      <c r="E554" s="68">
        <f t="shared" si="32"/>
      </c>
    </row>
    <row r="555" spans="1:5" ht="12.75">
      <c r="A555" s="65">
        <f t="shared" si="30"/>
      </c>
      <c r="B555" s="68">
        <f>IF(A555="","",IF(OR(A555=nper,payment&gt;ROUND((1+rate)*E554,2)),ROUND((1+rate)*E554,2),payment))</f>
      </c>
      <c r="C555" s="68">
        <f t="shared" si="31"/>
      </c>
      <c r="D555" s="68">
        <f>IF(A555="","",B555-C555+#REF!)</f>
      </c>
      <c r="E555" s="68">
        <f t="shared" si="32"/>
      </c>
    </row>
    <row r="556" spans="1:5" ht="12.75">
      <c r="A556" s="65">
        <f t="shared" si="30"/>
      </c>
      <c r="B556" s="68">
        <f>IF(A556="","",IF(OR(A556=nper,payment&gt;ROUND((1+rate)*E555,2)),ROUND((1+rate)*E555,2),payment))</f>
      </c>
      <c r="C556" s="68">
        <f t="shared" si="31"/>
      </c>
      <c r="D556" s="68">
        <f>IF(A556="","",B556-C556+#REF!)</f>
      </c>
      <c r="E556" s="68">
        <f t="shared" si="32"/>
      </c>
    </row>
    <row r="557" spans="1:5" ht="12.75">
      <c r="A557" s="65">
        <f t="shared" si="30"/>
      </c>
      <c r="B557" s="68">
        <f>IF(A557="","",IF(OR(A557=nper,payment&gt;ROUND((1+rate)*E556,2)),ROUND((1+rate)*E556,2),payment))</f>
      </c>
      <c r="C557" s="68">
        <f t="shared" si="31"/>
      </c>
      <c r="D557" s="68">
        <f>IF(A557="","",B557-C557+#REF!)</f>
      </c>
      <c r="E557" s="68">
        <f t="shared" si="32"/>
      </c>
    </row>
    <row r="558" spans="1:5" ht="12.75">
      <c r="A558" s="65">
        <f t="shared" si="30"/>
      </c>
      <c r="B558" s="68">
        <f>IF(A558="","",IF(OR(A558=nper,payment&gt;ROUND((1+rate)*E557,2)),ROUND((1+rate)*E557,2),payment))</f>
      </c>
      <c r="C558" s="68">
        <f t="shared" si="31"/>
      </c>
      <c r="D558" s="68">
        <f>IF(A558="","",B558-C558+#REF!)</f>
      </c>
      <c r="E558" s="68">
        <f t="shared" si="32"/>
      </c>
    </row>
    <row r="559" spans="1:5" ht="12.75">
      <c r="A559" s="65">
        <f t="shared" si="30"/>
      </c>
      <c r="B559" s="68">
        <f>IF(A559="","",IF(OR(A559=nper,payment&gt;ROUND((1+rate)*E558,2)),ROUND((1+rate)*E558,2),payment))</f>
      </c>
      <c r="C559" s="68">
        <f t="shared" si="31"/>
      </c>
      <c r="D559" s="68">
        <f>IF(A559="","",B559-C559+#REF!)</f>
      </c>
      <c r="E559" s="68">
        <f t="shared" si="32"/>
      </c>
    </row>
    <row r="560" spans="1:5" ht="12.75">
      <c r="A560" s="65">
        <f t="shared" si="30"/>
      </c>
      <c r="B560" s="68">
        <f>IF(A560="","",IF(OR(A560=nper,payment&gt;ROUND((1+rate)*E559,2)),ROUND((1+rate)*E559,2),payment))</f>
      </c>
      <c r="C560" s="68">
        <f t="shared" si="31"/>
      </c>
      <c r="D560" s="68">
        <f>IF(A560="","",B560-C560+#REF!)</f>
      </c>
      <c r="E560" s="68">
        <f t="shared" si="32"/>
      </c>
    </row>
    <row r="561" spans="1:5" ht="12.75">
      <c r="A561" s="65">
        <f t="shared" si="30"/>
      </c>
      <c r="B561" s="68">
        <f>IF(A561="","",IF(OR(A561=nper,payment&gt;ROUND((1+rate)*E560,2)),ROUND((1+rate)*E560,2),payment))</f>
      </c>
      <c r="C561" s="68">
        <f t="shared" si="31"/>
      </c>
      <c r="D561" s="68">
        <f>IF(A561="","",B561-C561+#REF!)</f>
      </c>
      <c r="E561" s="68">
        <f t="shared" si="32"/>
      </c>
    </row>
    <row r="562" spans="1:5" ht="12.75">
      <c r="A562" s="65">
        <f t="shared" si="30"/>
      </c>
      <c r="B562" s="68">
        <f>IF(A562="","",IF(OR(A562=nper,payment&gt;ROUND((1+rate)*E561,2)),ROUND((1+rate)*E561,2),payment))</f>
      </c>
      <c r="C562" s="68">
        <f t="shared" si="31"/>
      </c>
      <c r="D562" s="68">
        <f>IF(A562="","",B562-C562+#REF!)</f>
      </c>
      <c r="E562" s="68">
        <f t="shared" si="32"/>
      </c>
    </row>
    <row r="563" spans="1:5" ht="12.75">
      <c r="A563" s="65">
        <f t="shared" si="30"/>
      </c>
      <c r="B563" s="68">
        <f>IF(A563="","",IF(OR(A563=nper,payment&gt;ROUND((1+rate)*E562,2)),ROUND((1+rate)*E562,2),payment))</f>
      </c>
      <c r="C563" s="68">
        <f t="shared" si="31"/>
      </c>
      <c r="D563" s="68">
        <f>IF(A563="","",B563-C563+#REF!)</f>
      </c>
      <c r="E563" s="68">
        <f t="shared" si="32"/>
      </c>
    </row>
    <row r="564" spans="1:5" ht="12.75">
      <c r="A564" s="65">
        <f aca="true" t="shared" si="33" ref="A564:A627">IF(A563&gt;=nper,"",A563+1)</f>
      </c>
      <c r="B564" s="68">
        <f>IF(A564="","",IF(OR(A564=nper,payment&gt;ROUND((1+rate)*E563,2)),ROUND((1+rate)*E563,2),payment))</f>
      </c>
      <c r="C564" s="68">
        <f t="shared" si="31"/>
      </c>
      <c r="D564" s="68">
        <f>IF(A564="","",B564-C564+#REF!)</f>
      </c>
      <c r="E564" s="68">
        <f t="shared" si="32"/>
      </c>
    </row>
    <row r="565" spans="1:5" ht="12.75">
      <c r="A565" s="65">
        <f t="shared" si="33"/>
      </c>
      <c r="B565" s="68">
        <f>IF(A565="","",IF(OR(A565=nper,payment&gt;ROUND((1+rate)*E564,2)),ROUND((1+rate)*E564,2),payment))</f>
      </c>
      <c r="C565" s="68">
        <f t="shared" si="31"/>
      </c>
      <c r="D565" s="68">
        <f>IF(A565="","",B565-C565+#REF!)</f>
      </c>
      <c r="E565" s="68">
        <f t="shared" si="32"/>
      </c>
    </row>
    <row r="566" spans="1:5" ht="12.75">
      <c r="A566" s="65">
        <f t="shared" si="33"/>
      </c>
      <c r="B566" s="68">
        <f>IF(A566="","",IF(OR(A566=nper,payment&gt;ROUND((1+rate)*E565,2)),ROUND((1+rate)*E565,2),payment))</f>
      </c>
      <c r="C566" s="68">
        <f t="shared" si="31"/>
      </c>
      <c r="D566" s="68">
        <f>IF(A566="","",B566-C566+#REF!)</f>
      </c>
      <c r="E566" s="68">
        <f t="shared" si="32"/>
      </c>
    </row>
    <row r="567" spans="1:5" ht="12.75">
      <c r="A567" s="65">
        <f t="shared" si="33"/>
      </c>
      <c r="B567" s="68">
        <f>IF(A567="","",IF(OR(A567=nper,payment&gt;ROUND((1+rate)*E566,2)),ROUND((1+rate)*E566,2),payment))</f>
      </c>
      <c r="C567" s="68">
        <f t="shared" si="31"/>
      </c>
      <c r="D567" s="68">
        <f>IF(A567="","",B567-C567+#REF!)</f>
      </c>
      <c r="E567" s="68">
        <f t="shared" si="32"/>
      </c>
    </row>
    <row r="568" spans="1:5" ht="12.75">
      <c r="A568" s="65">
        <f t="shared" si="33"/>
      </c>
      <c r="B568" s="68">
        <f>IF(A568="","",IF(OR(A568=nper,payment&gt;ROUND((1+rate)*E567,2)),ROUND((1+rate)*E567,2),payment))</f>
      </c>
      <c r="C568" s="68">
        <f t="shared" si="31"/>
      </c>
      <c r="D568" s="68">
        <f>IF(A568="","",B568-C568+#REF!)</f>
      </c>
      <c r="E568" s="68">
        <f t="shared" si="32"/>
      </c>
    </row>
    <row r="569" spans="1:5" ht="12.75">
      <c r="A569" s="65">
        <f t="shared" si="33"/>
      </c>
      <c r="B569" s="68">
        <f>IF(A569="","",IF(OR(A569=nper,payment&gt;ROUND((1+rate)*E568,2)),ROUND((1+rate)*E568,2),payment))</f>
      </c>
      <c r="C569" s="68">
        <f t="shared" si="31"/>
      </c>
      <c r="D569" s="68">
        <f>IF(A569="","",B569-C569+#REF!)</f>
      </c>
      <c r="E569" s="68">
        <f t="shared" si="32"/>
      </c>
    </row>
    <row r="570" spans="1:5" ht="12.75">
      <c r="A570" s="65">
        <f t="shared" si="33"/>
      </c>
      <c r="B570" s="68">
        <f>IF(A570="","",IF(OR(A570=nper,payment&gt;ROUND((1+rate)*E569,2)),ROUND((1+rate)*E569,2),payment))</f>
      </c>
      <c r="C570" s="68">
        <f t="shared" si="31"/>
      </c>
      <c r="D570" s="68">
        <f>IF(A570="","",B570-C570+#REF!)</f>
      </c>
      <c r="E570" s="68">
        <f t="shared" si="32"/>
      </c>
    </row>
    <row r="571" spans="1:5" ht="12.75">
      <c r="A571" s="65">
        <f t="shared" si="33"/>
      </c>
      <c r="B571" s="68">
        <f>IF(A571="","",IF(OR(A571=nper,payment&gt;ROUND((1+rate)*E570,2)),ROUND((1+rate)*E570,2),payment))</f>
      </c>
      <c r="C571" s="68">
        <f t="shared" si="31"/>
      </c>
      <c r="D571" s="68">
        <f>IF(A571="","",B571-C571+#REF!)</f>
      </c>
      <c r="E571" s="68">
        <f t="shared" si="32"/>
      </c>
    </row>
    <row r="572" spans="1:5" ht="12.75">
      <c r="A572" s="65">
        <f t="shared" si="33"/>
      </c>
      <c r="B572" s="68">
        <f>IF(A572="","",IF(OR(A572=nper,payment&gt;ROUND((1+rate)*E571,2)),ROUND((1+rate)*E571,2),payment))</f>
      </c>
      <c r="C572" s="68">
        <f t="shared" si="31"/>
      </c>
      <c r="D572" s="68">
        <f>IF(A572="","",B572-C572+#REF!)</f>
      </c>
      <c r="E572" s="68">
        <f t="shared" si="32"/>
      </c>
    </row>
    <row r="573" spans="1:5" ht="12.75">
      <c r="A573" s="65">
        <f t="shared" si="33"/>
      </c>
      <c r="B573" s="68">
        <f>IF(A573="","",IF(OR(A573=nper,payment&gt;ROUND((1+rate)*E572,2)),ROUND((1+rate)*E572,2),payment))</f>
      </c>
      <c r="C573" s="68">
        <f t="shared" si="31"/>
      </c>
      <c r="D573" s="68">
        <f>IF(A573="","",B573-C573+#REF!)</f>
      </c>
      <c r="E573" s="68">
        <f t="shared" si="32"/>
      </c>
    </row>
    <row r="574" spans="1:5" ht="12.75">
      <c r="A574" s="65">
        <f t="shared" si="33"/>
      </c>
      <c r="B574" s="68">
        <f>IF(A574="","",IF(OR(A574=nper,payment&gt;ROUND((1+rate)*E573,2)),ROUND((1+rate)*E573,2),payment))</f>
      </c>
      <c r="C574" s="68">
        <f t="shared" si="31"/>
      </c>
      <c r="D574" s="68">
        <f>IF(A574="","",B574-C574+#REF!)</f>
      </c>
      <c r="E574" s="68">
        <f t="shared" si="32"/>
      </c>
    </row>
    <row r="575" spans="1:5" ht="12.75">
      <c r="A575" s="65">
        <f t="shared" si="33"/>
      </c>
      <c r="B575" s="68">
        <f>IF(A575="","",IF(OR(A575=nper,payment&gt;ROUND((1+rate)*E574,2)),ROUND((1+rate)*E574,2),payment))</f>
      </c>
      <c r="C575" s="68">
        <f t="shared" si="31"/>
      </c>
      <c r="D575" s="68">
        <f>IF(A575="","",B575-C575+#REF!)</f>
      </c>
      <c r="E575" s="68">
        <f t="shared" si="32"/>
      </c>
    </row>
    <row r="576" spans="1:5" ht="12.75">
      <c r="A576" s="65">
        <f t="shared" si="33"/>
      </c>
      <c r="B576" s="68">
        <f>IF(A576="","",IF(OR(A576=nper,payment&gt;ROUND((1+rate)*E575,2)),ROUND((1+rate)*E575,2),payment))</f>
      </c>
      <c r="C576" s="68">
        <f t="shared" si="31"/>
      </c>
      <c r="D576" s="68">
        <f>IF(A576="","",B576-C576+#REF!)</f>
      </c>
      <c r="E576" s="68">
        <f t="shared" si="32"/>
      </c>
    </row>
    <row r="577" spans="1:5" ht="12.75">
      <c r="A577" s="65">
        <f t="shared" si="33"/>
      </c>
      <c r="B577" s="68">
        <f>IF(A577="","",IF(OR(A577=nper,payment&gt;ROUND((1+rate)*E576,2)),ROUND((1+rate)*E576,2),payment))</f>
      </c>
      <c r="C577" s="68">
        <f t="shared" si="31"/>
      </c>
      <c r="D577" s="68">
        <f>IF(A577="","",B577-C577+#REF!)</f>
      </c>
      <c r="E577" s="68">
        <f t="shared" si="32"/>
      </c>
    </row>
    <row r="578" spans="1:5" ht="12.75">
      <c r="A578" s="65">
        <f t="shared" si="33"/>
      </c>
      <c r="B578" s="68">
        <f>IF(A578="","",IF(OR(A578=nper,payment&gt;ROUND((1+rate)*E577,2)),ROUND((1+rate)*E577,2),payment))</f>
      </c>
      <c r="C578" s="68">
        <f t="shared" si="31"/>
      </c>
      <c r="D578" s="68">
        <f>IF(A578="","",B578-C578+#REF!)</f>
      </c>
      <c r="E578" s="68">
        <f t="shared" si="32"/>
      </c>
    </row>
    <row r="579" spans="1:5" ht="12.75">
      <c r="A579" s="65">
        <f t="shared" si="33"/>
      </c>
      <c r="B579" s="68">
        <f>IF(A579="","",IF(OR(A579=nper,payment&gt;ROUND((1+rate)*E578,2)),ROUND((1+rate)*E578,2),payment))</f>
      </c>
      <c r="C579" s="68">
        <f t="shared" si="31"/>
      </c>
      <c r="D579" s="68">
        <f>IF(A579="","",B579-C579+#REF!)</f>
      </c>
      <c r="E579" s="68">
        <f t="shared" si="32"/>
      </c>
    </row>
    <row r="580" spans="1:5" ht="12.75">
      <c r="A580" s="65">
        <f t="shared" si="33"/>
      </c>
      <c r="B580" s="68">
        <f>IF(A580="","",IF(OR(A580=nper,payment&gt;ROUND((1+rate)*E579,2)),ROUND((1+rate)*E579,2),payment))</f>
      </c>
      <c r="C580" s="68">
        <f t="shared" si="31"/>
      </c>
      <c r="D580" s="68">
        <f>IF(A580="","",B580-C580+#REF!)</f>
      </c>
      <c r="E580" s="68">
        <f t="shared" si="32"/>
      </c>
    </row>
    <row r="581" spans="1:5" ht="12.75">
      <c r="A581" s="65">
        <f t="shared" si="33"/>
      </c>
      <c r="B581" s="68">
        <f>IF(A581="","",IF(OR(A581=nper,payment&gt;ROUND((1+rate)*E580,2)),ROUND((1+rate)*E580,2),payment))</f>
      </c>
      <c r="C581" s="68">
        <f t="shared" si="31"/>
      </c>
      <c r="D581" s="68">
        <f>IF(A581="","",B581-C581+#REF!)</f>
      </c>
      <c r="E581" s="68">
        <f t="shared" si="32"/>
      </c>
    </row>
    <row r="582" spans="1:5" ht="12.75">
      <c r="A582" s="65">
        <f t="shared" si="33"/>
      </c>
      <c r="B582" s="68">
        <f>IF(A582="","",IF(OR(A582=nper,payment&gt;ROUND((1+rate)*E581,2)),ROUND((1+rate)*E581,2),payment))</f>
      </c>
      <c r="C582" s="68">
        <f t="shared" si="31"/>
      </c>
      <c r="D582" s="68">
        <f>IF(A582="","",B582-C582+#REF!)</f>
      </c>
      <c r="E582" s="68">
        <f t="shared" si="32"/>
      </c>
    </row>
    <row r="583" spans="1:5" ht="12.75">
      <c r="A583" s="65">
        <f t="shared" si="33"/>
      </c>
      <c r="B583" s="68">
        <f>IF(A583="","",IF(OR(A583=nper,payment&gt;ROUND((1+rate)*E582,2)),ROUND((1+rate)*E582,2),payment))</f>
      </c>
      <c r="C583" s="68">
        <f t="shared" si="31"/>
      </c>
      <c r="D583" s="68">
        <f>IF(A583="","",B583-C583+#REF!)</f>
      </c>
      <c r="E583" s="68">
        <f t="shared" si="32"/>
      </c>
    </row>
    <row r="584" spans="1:5" ht="12.75">
      <c r="A584" s="65">
        <f t="shared" si="33"/>
      </c>
      <c r="B584" s="68">
        <f>IF(A584="","",IF(OR(A584=nper,payment&gt;ROUND((1+rate)*E583,2)),ROUND((1+rate)*E583,2),payment))</f>
      </c>
      <c r="C584" s="68">
        <f t="shared" si="31"/>
      </c>
      <c r="D584" s="68">
        <f>IF(A584="","",B584-C584+#REF!)</f>
      </c>
      <c r="E584" s="68">
        <f t="shared" si="32"/>
      </c>
    </row>
    <row r="585" spans="1:5" ht="12.75">
      <c r="A585" s="65">
        <f t="shared" si="33"/>
      </c>
      <c r="B585" s="68">
        <f>IF(A585="","",IF(OR(A585=nper,payment&gt;ROUND((1+rate)*E584,2)),ROUND((1+rate)*E584,2),payment))</f>
      </c>
      <c r="C585" s="68">
        <f t="shared" si="31"/>
      </c>
      <c r="D585" s="68">
        <f>IF(A585="","",B585-C585+#REF!)</f>
      </c>
      <c r="E585" s="68">
        <f t="shared" si="32"/>
      </c>
    </row>
    <row r="586" spans="1:5" ht="12.75">
      <c r="A586" s="65">
        <f t="shared" si="33"/>
      </c>
      <c r="B586" s="68">
        <f>IF(A586="","",IF(OR(A586=nper,payment&gt;ROUND((1+rate)*E585,2)),ROUND((1+rate)*E585,2),payment))</f>
      </c>
      <c r="C586" s="68">
        <f t="shared" si="31"/>
      </c>
      <c r="D586" s="68">
        <f>IF(A586="","",B586-C586+#REF!)</f>
      </c>
      <c r="E586" s="68">
        <f t="shared" si="32"/>
      </c>
    </row>
    <row r="587" spans="1:5" ht="12.75">
      <c r="A587" s="65">
        <f t="shared" si="33"/>
      </c>
      <c r="B587" s="68">
        <f>IF(A587="","",IF(OR(A587=nper,payment&gt;ROUND((1+rate)*E586,2)),ROUND((1+rate)*E586,2),payment))</f>
      </c>
      <c r="C587" s="68">
        <f t="shared" si="31"/>
      </c>
      <c r="D587" s="68">
        <f>IF(A587="","",B587-C587+#REF!)</f>
      </c>
      <c r="E587" s="68">
        <f t="shared" si="32"/>
      </c>
    </row>
    <row r="588" spans="1:5" ht="12.75">
      <c r="A588" s="65">
        <f t="shared" si="33"/>
      </c>
      <c r="B588" s="68">
        <f>IF(A588="","",IF(OR(A588=nper,payment&gt;ROUND((1+rate)*E587,2)),ROUND((1+rate)*E587,2),payment))</f>
      </c>
      <c r="C588" s="68">
        <f t="shared" si="31"/>
      </c>
      <c r="D588" s="68">
        <f>IF(A588="","",B588-C588+#REF!)</f>
      </c>
      <c r="E588" s="68">
        <f t="shared" si="32"/>
      </c>
    </row>
    <row r="589" spans="1:5" ht="12.75">
      <c r="A589" s="65">
        <f t="shared" si="33"/>
      </c>
      <c r="B589" s="68">
        <f>IF(A589="","",IF(OR(A589=nper,payment&gt;ROUND((1+rate)*E588,2)),ROUND((1+rate)*E588,2),payment))</f>
      </c>
      <c r="C589" s="68">
        <f aca="true" t="shared" si="34" ref="C589:C652">IF(A589="","",ROUND(rate*E588,2))</f>
      </c>
      <c r="D589" s="68">
        <f>IF(A589="","",B589-C589+#REF!)</f>
      </c>
      <c r="E589" s="68">
        <f aca="true" t="shared" si="35" ref="E589:E652">IF(A589="","",E588-D589)</f>
      </c>
    </row>
    <row r="590" spans="1:5" ht="12.75">
      <c r="A590" s="65">
        <f t="shared" si="33"/>
      </c>
      <c r="B590" s="68">
        <f>IF(A590="","",IF(OR(A590=nper,payment&gt;ROUND((1+rate)*E589,2)),ROUND((1+rate)*E589,2),payment))</f>
      </c>
      <c r="C590" s="68">
        <f t="shared" si="34"/>
      </c>
      <c r="D590" s="68">
        <f>IF(A590="","",B590-C590+#REF!)</f>
      </c>
      <c r="E590" s="68">
        <f t="shared" si="35"/>
      </c>
    </row>
    <row r="591" spans="1:5" ht="12.75">
      <c r="A591" s="65">
        <f t="shared" si="33"/>
      </c>
      <c r="B591" s="68">
        <f>IF(A591="","",IF(OR(A591=nper,payment&gt;ROUND((1+rate)*E590,2)),ROUND((1+rate)*E590,2),payment))</f>
      </c>
      <c r="C591" s="68">
        <f t="shared" si="34"/>
      </c>
      <c r="D591" s="68">
        <f>IF(A591="","",B591-C591+#REF!)</f>
      </c>
      <c r="E591" s="68">
        <f t="shared" si="35"/>
      </c>
    </row>
    <row r="592" spans="1:5" ht="12.75">
      <c r="A592" s="65">
        <f t="shared" si="33"/>
      </c>
      <c r="B592" s="68">
        <f>IF(A592="","",IF(OR(A592=nper,payment&gt;ROUND((1+rate)*E591,2)),ROUND((1+rate)*E591,2),payment))</f>
      </c>
      <c r="C592" s="68">
        <f t="shared" si="34"/>
      </c>
      <c r="D592" s="68">
        <f>IF(A592="","",B592-C592+#REF!)</f>
      </c>
      <c r="E592" s="68">
        <f t="shared" si="35"/>
      </c>
    </row>
    <row r="593" spans="1:5" ht="12.75">
      <c r="A593" s="65">
        <f t="shared" si="33"/>
      </c>
      <c r="B593" s="68">
        <f>IF(A593="","",IF(OR(A593=nper,payment&gt;ROUND((1+rate)*E592,2)),ROUND((1+rate)*E592,2),payment))</f>
      </c>
      <c r="C593" s="68">
        <f t="shared" si="34"/>
      </c>
      <c r="D593" s="68">
        <f>IF(A593="","",B593-C593+#REF!)</f>
      </c>
      <c r="E593" s="68">
        <f t="shared" si="35"/>
      </c>
    </row>
    <row r="594" spans="1:5" ht="12.75">
      <c r="A594" s="65">
        <f t="shared" si="33"/>
      </c>
      <c r="B594" s="68">
        <f>IF(A594="","",IF(OR(A594=nper,payment&gt;ROUND((1+rate)*E593,2)),ROUND((1+rate)*E593,2),payment))</f>
      </c>
      <c r="C594" s="68">
        <f t="shared" si="34"/>
      </c>
      <c r="D594" s="68">
        <f>IF(A594="","",B594-C594+#REF!)</f>
      </c>
      <c r="E594" s="68">
        <f t="shared" si="35"/>
      </c>
    </row>
    <row r="595" spans="1:5" ht="12.75">
      <c r="A595" s="65">
        <f t="shared" si="33"/>
      </c>
      <c r="B595" s="68">
        <f>IF(A595="","",IF(OR(A595=nper,payment&gt;ROUND((1+rate)*E594,2)),ROUND((1+rate)*E594,2),payment))</f>
      </c>
      <c r="C595" s="68">
        <f t="shared" si="34"/>
      </c>
      <c r="D595" s="68">
        <f>IF(A595="","",B595-C595+#REF!)</f>
      </c>
      <c r="E595" s="68">
        <f t="shared" si="35"/>
      </c>
    </row>
    <row r="596" spans="1:5" ht="12.75">
      <c r="A596" s="65">
        <f t="shared" si="33"/>
      </c>
      <c r="B596" s="68">
        <f>IF(A596="","",IF(OR(A596=nper,payment&gt;ROUND((1+rate)*E595,2)),ROUND((1+rate)*E595,2),payment))</f>
      </c>
      <c r="C596" s="68">
        <f t="shared" si="34"/>
      </c>
      <c r="D596" s="68">
        <f>IF(A596="","",B596-C596+#REF!)</f>
      </c>
      <c r="E596" s="68">
        <f t="shared" si="35"/>
      </c>
    </row>
    <row r="597" spans="1:5" ht="12.75">
      <c r="A597" s="65">
        <f t="shared" si="33"/>
      </c>
      <c r="B597" s="68">
        <f>IF(A597="","",IF(OR(A597=nper,payment&gt;ROUND((1+rate)*E596,2)),ROUND((1+rate)*E596,2),payment))</f>
      </c>
      <c r="C597" s="68">
        <f t="shared" si="34"/>
      </c>
      <c r="D597" s="68">
        <f>IF(A597="","",B597-C597+#REF!)</f>
      </c>
      <c r="E597" s="68">
        <f t="shared" si="35"/>
      </c>
    </row>
    <row r="598" spans="1:5" ht="12.75">
      <c r="A598" s="65">
        <f t="shared" si="33"/>
      </c>
      <c r="B598" s="68">
        <f>IF(A598="","",IF(OR(A598=nper,payment&gt;ROUND((1+rate)*E597,2)),ROUND((1+rate)*E597,2),payment))</f>
      </c>
      <c r="C598" s="68">
        <f t="shared" si="34"/>
      </c>
      <c r="D598" s="68">
        <f>IF(A598="","",B598-C598+#REF!)</f>
      </c>
      <c r="E598" s="68">
        <f t="shared" si="35"/>
      </c>
    </row>
    <row r="599" spans="1:5" ht="12.75">
      <c r="A599" s="65">
        <f t="shared" si="33"/>
      </c>
      <c r="B599" s="68">
        <f>IF(A599="","",IF(OR(A599=nper,payment&gt;ROUND((1+rate)*E598,2)),ROUND((1+rate)*E598,2),payment))</f>
      </c>
      <c r="C599" s="68">
        <f t="shared" si="34"/>
      </c>
      <c r="D599" s="68">
        <f>IF(A599="","",B599-C599+#REF!)</f>
      </c>
      <c r="E599" s="68">
        <f t="shared" si="35"/>
      </c>
    </row>
    <row r="600" spans="1:5" ht="12.75">
      <c r="A600" s="65">
        <f t="shared" si="33"/>
      </c>
      <c r="B600" s="68">
        <f>IF(A600="","",IF(OR(A600=nper,payment&gt;ROUND((1+rate)*E599,2)),ROUND((1+rate)*E599,2),payment))</f>
      </c>
      <c r="C600" s="68">
        <f t="shared" si="34"/>
      </c>
      <c r="D600" s="68">
        <f>IF(A600="","",B600-C600+#REF!)</f>
      </c>
      <c r="E600" s="68">
        <f t="shared" si="35"/>
      </c>
    </row>
    <row r="601" spans="1:5" ht="12.75">
      <c r="A601" s="65">
        <f t="shared" si="33"/>
      </c>
      <c r="B601" s="68">
        <f>IF(A601="","",IF(OR(A601=nper,payment&gt;ROUND((1+rate)*E600,2)),ROUND((1+rate)*E600,2),payment))</f>
      </c>
      <c r="C601" s="68">
        <f t="shared" si="34"/>
      </c>
      <c r="D601" s="68">
        <f>IF(A601="","",B601-C601+#REF!)</f>
      </c>
      <c r="E601" s="68">
        <f t="shared" si="35"/>
      </c>
    </row>
    <row r="602" spans="1:5" ht="12.75">
      <c r="A602" s="65">
        <f t="shared" si="33"/>
      </c>
      <c r="B602" s="68">
        <f>IF(A602="","",IF(OR(A602=nper,payment&gt;ROUND((1+rate)*E601,2)),ROUND((1+rate)*E601,2),payment))</f>
      </c>
      <c r="C602" s="68">
        <f t="shared" si="34"/>
      </c>
      <c r="D602" s="68">
        <f>IF(A602="","",B602-C602+#REF!)</f>
      </c>
      <c r="E602" s="68">
        <f t="shared" si="35"/>
      </c>
    </row>
    <row r="603" spans="1:5" ht="12.75">
      <c r="A603" s="65">
        <f t="shared" si="33"/>
      </c>
      <c r="B603" s="68">
        <f>IF(A603="","",IF(OR(A603=nper,payment&gt;ROUND((1+rate)*E602,2)),ROUND((1+rate)*E602,2),payment))</f>
      </c>
      <c r="C603" s="68">
        <f t="shared" si="34"/>
      </c>
      <c r="D603" s="68">
        <f>IF(A603="","",B603-C603+#REF!)</f>
      </c>
      <c r="E603" s="68">
        <f t="shared" si="35"/>
      </c>
    </row>
    <row r="604" spans="1:5" ht="12.75">
      <c r="A604" s="65">
        <f t="shared" si="33"/>
      </c>
      <c r="B604" s="68">
        <f>IF(A604="","",IF(OR(A604=nper,payment&gt;ROUND((1+rate)*E603,2)),ROUND((1+rate)*E603,2),payment))</f>
      </c>
      <c r="C604" s="68">
        <f t="shared" si="34"/>
      </c>
      <c r="D604" s="68">
        <f>IF(A604="","",B604-C604+#REF!)</f>
      </c>
      <c r="E604" s="68">
        <f t="shared" si="35"/>
      </c>
    </row>
    <row r="605" spans="1:5" ht="12.75">
      <c r="A605" s="65">
        <f t="shared" si="33"/>
      </c>
      <c r="B605" s="68">
        <f>IF(A605="","",IF(OR(A605=nper,payment&gt;ROUND((1+rate)*E604,2)),ROUND((1+rate)*E604,2),payment))</f>
      </c>
      <c r="C605" s="68">
        <f t="shared" si="34"/>
      </c>
      <c r="D605" s="68">
        <f>IF(A605="","",B605-C605+#REF!)</f>
      </c>
      <c r="E605" s="68">
        <f t="shared" si="35"/>
      </c>
    </row>
    <row r="606" spans="1:5" ht="12.75">
      <c r="A606" s="65">
        <f t="shared" si="33"/>
      </c>
      <c r="B606" s="68">
        <f>IF(A606="","",IF(OR(A606=nper,payment&gt;ROUND((1+rate)*E605,2)),ROUND((1+rate)*E605,2),payment))</f>
      </c>
      <c r="C606" s="68">
        <f t="shared" si="34"/>
      </c>
      <c r="D606" s="68">
        <f>IF(A606="","",B606-C606+#REF!)</f>
      </c>
      <c r="E606" s="68">
        <f t="shared" si="35"/>
      </c>
    </row>
    <row r="607" spans="1:5" ht="12.75">
      <c r="A607" s="65">
        <f t="shared" si="33"/>
      </c>
      <c r="B607" s="68">
        <f>IF(A607="","",IF(OR(A607=nper,payment&gt;ROUND((1+rate)*E606,2)),ROUND((1+rate)*E606,2),payment))</f>
      </c>
      <c r="C607" s="68">
        <f t="shared" si="34"/>
      </c>
      <c r="D607" s="68">
        <f>IF(A607="","",B607-C607+#REF!)</f>
      </c>
      <c r="E607" s="68">
        <f t="shared" si="35"/>
      </c>
    </row>
    <row r="608" spans="1:5" ht="12.75">
      <c r="A608" s="65">
        <f t="shared" si="33"/>
      </c>
      <c r="B608" s="68">
        <f>IF(A608="","",IF(OR(A608=nper,payment&gt;ROUND((1+rate)*E607,2)),ROUND((1+rate)*E607,2),payment))</f>
      </c>
      <c r="C608" s="68">
        <f t="shared" si="34"/>
      </c>
      <c r="D608" s="68">
        <f>IF(A608="","",B608-C608+#REF!)</f>
      </c>
      <c r="E608" s="68">
        <f t="shared" si="35"/>
      </c>
    </row>
    <row r="609" spans="1:5" ht="12.75">
      <c r="A609" s="65">
        <f t="shared" si="33"/>
      </c>
      <c r="B609" s="68">
        <f>IF(A609="","",IF(OR(A609=nper,payment&gt;ROUND((1+rate)*E608,2)),ROUND((1+rate)*E608,2),payment))</f>
      </c>
      <c r="C609" s="68">
        <f t="shared" si="34"/>
      </c>
      <c r="D609" s="68">
        <f>IF(A609="","",B609-C609+#REF!)</f>
      </c>
      <c r="E609" s="68">
        <f t="shared" si="35"/>
      </c>
    </row>
    <row r="610" spans="1:5" ht="12.75">
      <c r="A610" s="65">
        <f t="shared" si="33"/>
      </c>
      <c r="B610" s="68">
        <f>IF(A610="","",IF(OR(A610=nper,payment&gt;ROUND((1+rate)*E609,2)),ROUND((1+rate)*E609,2),payment))</f>
      </c>
      <c r="C610" s="68">
        <f t="shared" si="34"/>
      </c>
      <c r="D610" s="68">
        <f>IF(A610="","",B610-C610+#REF!)</f>
      </c>
      <c r="E610" s="68">
        <f t="shared" si="35"/>
      </c>
    </row>
    <row r="611" spans="1:5" ht="12.75">
      <c r="A611" s="65">
        <f t="shared" si="33"/>
      </c>
      <c r="B611" s="68">
        <f>IF(A611="","",IF(OR(A611=nper,payment&gt;ROUND((1+rate)*E610,2)),ROUND((1+rate)*E610,2),payment))</f>
      </c>
      <c r="C611" s="68">
        <f t="shared" si="34"/>
      </c>
      <c r="D611" s="68">
        <f>IF(A611="","",B611-C611+#REF!)</f>
      </c>
      <c r="E611" s="68">
        <f t="shared" si="35"/>
      </c>
    </row>
    <row r="612" spans="1:5" ht="12.75">
      <c r="A612" s="65">
        <f t="shared" si="33"/>
      </c>
      <c r="B612" s="68">
        <f>IF(A612="","",IF(OR(A612=nper,payment&gt;ROUND((1+rate)*E611,2)),ROUND((1+rate)*E611,2),payment))</f>
      </c>
      <c r="C612" s="68">
        <f t="shared" si="34"/>
      </c>
      <c r="D612" s="68">
        <f>IF(A612="","",B612-C612+#REF!)</f>
      </c>
      <c r="E612" s="68">
        <f t="shared" si="35"/>
      </c>
    </row>
    <row r="613" spans="1:5" ht="12.75">
      <c r="A613" s="65">
        <f t="shared" si="33"/>
      </c>
      <c r="B613" s="68">
        <f>IF(A613="","",IF(OR(A613=nper,payment&gt;ROUND((1+rate)*E612,2)),ROUND((1+rate)*E612,2),payment))</f>
      </c>
      <c r="C613" s="68">
        <f t="shared" si="34"/>
      </c>
      <c r="D613" s="68">
        <f>IF(A613="","",B613-C613+#REF!)</f>
      </c>
      <c r="E613" s="68">
        <f t="shared" si="35"/>
      </c>
    </row>
    <row r="614" spans="1:5" ht="12.75">
      <c r="A614" s="65">
        <f t="shared" si="33"/>
      </c>
      <c r="B614" s="68">
        <f>IF(A614="","",IF(OR(A614=nper,payment&gt;ROUND((1+rate)*E613,2)),ROUND((1+rate)*E613,2),payment))</f>
      </c>
      <c r="C614" s="68">
        <f t="shared" si="34"/>
      </c>
      <c r="D614" s="68">
        <f>IF(A614="","",B614-C614+#REF!)</f>
      </c>
      <c r="E614" s="68">
        <f t="shared" si="35"/>
      </c>
    </row>
    <row r="615" spans="1:5" ht="12.75">
      <c r="A615" s="65">
        <f t="shared" si="33"/>
      </c>
      <c r="B615" s="68">
        <f>IF(A615="","",IF(OR(A615=nper,payment&gt;ROUND((1+rate)*E614,2)),ROUND((1+rate)*E614,2),payment))</f>
      </c>
      <c r="C615" s="68">
        <f t="shared" si="34"/>
      </c>
      <c r="D615" s="68">
        <f>IF(A615="","",B615-C615+#REF!)</f>
      </c>
      <c r="E615" s="68">
        <f t="shared" si="35"/>
      </c>
    </row>
    <row r="616" spans="1:5" ht="12.75">
      <c r="A616" s="65">
        <f t="shared" si="33"/>
      </c>
      <c r="B616" s="68">
        <f>IF(A616="","",IF(OR(A616=nper,payment&gt;ROUND((1+rate)*E615,2)),ROUND((1+rate)*E615,2),payment))</f>
      </c>
      <c r="C616" s="68">
        <f t="shared" si="34"/>
      </c>
      <c r="D616" s="68">
        <f>IF(A616="","",B616-C616+#REF!)</f>
      </c>
      <c r="E616" s="68">
        <f t="shared" si="35"/>
      </c>
    </row>
    <row r="617" spans="1:5" ht="12.75">
      <c r="A617" s="65">
        <f t="shared" si="33"/>
      </c>
      <c r="B617" s="68">
        <f>IF(A617="","",IF(OR(A617=nper,payment&gt;ROUND((1+rate)*E616,2)),ROUND((1+rate)*E616,2),payment))</f>
      </c>
      <c r="C617" s="68">
        <f t="shared" si="34"/>
      </c>
      <c r="D617" s="68">
        <f>IF(A617="","",B617-C617+#REF!)</f>
      </c>
      <c r="E617" s="68">
        <f t="shared" si="35"/>
      </c>
    </row>
    <row r="618" spans="1:5" ht="12.75">
      <c r="A618" s="65">
        <f t="shared" si="33"/>
      </c>
      <c r="B618" s="68">
        <f>IF(A618="","",IF(OR(A618=nper,payment&gt;ROUND((1+rate)*E617,2)),ROUND((1+rate)*E617,2),payment))</f>
      </c>
      <c r="C618" s="68">
        <f t="shared" si="34"/>
      </c>
      <c r="D618" s="68">
        <f>IF(A618="","",B618-C618+#REF!)</f>
      </c>
      <c r="E618" s="68">
        <f t="shared" si="35"/>
      </c>
    </row>
    <row r="619" spans="1:5" ht="12.75">
      <c r="A619" s="65">
        <f t="shared" si="33"/>
      </c>
      <c r="B619" s="68">
        <f>IF(A619="","",IF(OR(A619=nper,payment&gt;ROUND((1+rate)*E618,2)),ROUND((1+rate)*E618,2),payment))</f>
      </c>
      <c r="C619" s="68">
        <f t="shared" si="34"/>
      </c>
      <c r="D619" s="68">
        <f>IF(A619="","",B619-C619+#REF!)</f>
      </c>
      <c r="E619" s="68">
        <f t="shared" si="35"/>
      </c>
    </row>
    <row r="620" spans="1:5" ht="12.75">
      <c r="A620" s="65">
        <f t="shared" si="33"/>
      </c>
      <c r="B620" s="68">
        <f>IF(A620="","",IF(OR(A620=nper,payment&gt;ROUND((1+rate)*E619,2)),ROUND((1+rate)*E619,2),payment))</f>
      </c>
      <c r="C620" s="68">
        <f t="shared" si="34"/>
      </c>
      <c r="D620" s="68">
        <f>IF(A620="","",B620-C620+#REF!)</f>
      </c>
      <c r="E620" s="68">
        <f t="shared" si="35"/>
      </c>
    </row>
    <row r="621" spans="1:5" ht="12.75">
      <c r="A621" s="65">
        <f t="shared" si="33"/>
      </c>
      <c r="B621" s="68">
        <f>IF(A621="","",IF(OR(A621=nper,payment&gt;ROUND((1+rate)*E620,2)),ROUND((1+rate)*E620,2),payment))</f>
      </c>
      <c r="C621" s="68">
        <f t="shared" si="34"/>
      </c>
      <c r="D621" s="68">
        <f>IF(A621="","",B621-C621+#REF!)</f>
      </c>
      <c r="E621" s="68">
        <f t="shared" si="35"/>
      </c>
    </row>
    <row r="622" spans="1:5" ht="12.75">
      <c r="A622" s="65">
        <f t="shared" si="33"/>
      </c>
      <c r="B622" s="68">
        <f>IF(A622="","",IF(OR(A622=nper,payment&gt;ROUND((1+rate)*E621,2)),ROUND((1+rate)*E621,2),payment))</f>
      </c>
      <c r="C622" s="68">
        <f t="shared" si="34"/>
      </c>
      <c r="D622" s="68">
        <f>IF(A622="","",B622-C622+#REF!)</f>
      </c>
      <c r="E622" s="68">
        <f t="shared" si="35"/>
      </c>
    </row>
    <row r="623" spans="1:5" ht="12.75">
      <c r="A623" s="65">
        <f t="shared" si="33"/>
      </c>
      <c r="B623" s="68">
        <f>IF(A623="","",IF(OR(A623=nper,payment&gt;ROUND((1+rate)*E622,2)),ROUND((1+rate)*E622,2),payment))</f>
      </c>
      <c r="C623" s="68">
        <f t="shared" si="34"/>
      </c>
      <c r="D623" s="68">
        <f>IF(A623="","",B623-C623+#REF!)</f>
      </c>
      <c r="E623" s="68">
        <f t="shared" si="35"/>
      </c>
    </row>
    <row r="624" spans="1:5" ht="12.75">
      <c r="A624" s="65">
        <f t="shared" si="33"/>
      </c>
      <c r="B624" s="68">
        <f>IF(A624="","",IF(OR(A624=nper,payment&gt;ROUND((1+rate)*E623,2)),ROUND((1+rate)*E623,2),payment))</f>
      </c>
      <c r="C624" s="68">
        <f t="shared" si="34"/>
      </c>
      <c r="D624" s="68">
        <f>IF(A624="","",B624-C624+#REF!)</f>
      </c>
      <c r="E624" s="68">
        <f t="shared" si="35"/>
      </c>
    </row>
    <row r="625" spans="1:5" ht="12.75">
      <c r="A625" s="65">
        <f t="shared" si="33"/>
      </c>
      <c r="B625" s="68">
        <f>IF(A625="","",IF(OR(A625=nper,payment&gt;ROUND((1+rate)*E624,2)),ROUND((1+rate)*E624,2),payment))</f>
      </c>
      <c r="C625" s="68">
        <f t="shared" si="34"/>
      </c>
      <c r="D625" s="68">
        <f>IF(A625="","",B625-C625+#REF!)</f>
      </c>
      <c r="E625" s="68">
        <f t="shared" si="35"/>
      </c>
    </row>
    <row r="626" spans="1:5" ht="12.75">
      <c r="A626" s="65">
        <f t="shared" si="33"/>
      </c>
      <c r="B626" s="68">
        <f>IF(A626="","",IF(OR(A626=nper,payment&gt;ROUND((1+rate)*E625,2)),ROUND((1+rate)*E625,2),payment))</f>
      </c>
      <c r="C626" s="68">
        <f t="shared" si="34"/>
      </c>
      <c r="D626" s="68">
        <f>IF(A626="","",B626-C626+#REF!)</f>
      </c>
      <c r="E626" s="68">
        <f t="shared" si="35"/>
      </c>
    </row>
    <row r="627" spans="1:5" ht="12.75">
      <c r="A627" s="65">
        <f t="shared" si="33"/>
      </c>
      <c r="B627" s="68">
        <f>IF(A627="","",IF(OR(A627=nper,payment&gt;ROUND((1+rate)*E626,2)),ROUND((1+rate)*E626,2),payment))</f>
      </c>
      <c r="C627" s="68">
        <f t="shared" si="34"/>
      </c>
      <c r="D627" s="68">
        <f>IF(A627="","",B627-C627+#REF!)</f>
      </c>
      <c r="E627" s="68">
        <f t="shared" si="35"/>
      </c>
    </row>
    <row r="628" spans="1:5" ht="12.75">
      <c r="A628" s="65">
        <f aca="true" t="shared" si="36" ref="A628:A691">IF(A627&gt;=nper,"",A627+1)</f>
      </c>
      <c r="B628" s="68">
        <f>IF(A628="","",IF(OR(A628=nper,payment&gt;ROUND((1+rate)*E627,2)),ROUND((1+rate)*E627,2),payment))</f>
      </c>
      <c r="C628" s="68">
        <f t="shared" si="34"/>
      </c>
      <c r="D628" s="68">
        <f>IF(A628="","",B628-C628+#REF!)</f>
      </c>
      <c r="E628" s="68">
        <f t="shared" si="35"/>
      </c>
    </row>
    <row r="629" spans="1:5" ht="12.75">
      <c r="A629" s="65">
        <f t="shared" si="36"/>
      </c>
      <c r="B629" s="68">
        <f>IF(A629="","",IF(OR(A629=nper,payment&gt;ROUND((1+rate)*E628,2)),ROUND((1+rate)*E628,2),payment))</f>
      </c>
      <c r="C629" s="68">
        <f t="shared" si="34"/>
      </c>
      <c r="D629" s="68">
        <f>IF(A629="","",B629-C629+#REF!)</f>
      </c>
      <c r="E629" s="68">
        <f t="shared" si="35"/>
      </c>
    </row>
    <row r="630" spans="1:5" ht="12.75">
      <c r="A630" s="65">
        <f t="shared" si="36"/>
      </c>
      <c r="B630" s="68">
        <f>IF(A630="","",IF(OR(A630=nper,payment&gt;ROUND((1+rate)*E629,2)),ROUND((1+rate)*E629,2),payment))</f>
      </c>
      <c r="C630" s="68">
        <f t="shared" si="34"/>
      </c>
      <c r="D630" s="68">
        <f>IF(A630="","",B630-C630+#REF!)</f>
      </c>
      <c r="E630" s="68">
        <f t="shared" si="35"/>
      </c>
    </row>
    <row r="631" spans="1:5" ht="12.75">
      <c r="A631" s="65">
        <f t="shared" si="36"/>
      </c>
      <c r="B631" s="68">
        <f>IF(A631="","",IF(OR(A631=nper,payment&gt;ROUND((1+rate)*E630,2)),ROUND((1+rate)*E630,2),payment))</f>
      </c>
      <c r="C631" s="68">
        <f t="shared" si="34"/>
      </c>
      <c r="D631" s="68">
        <f>IF(A631="","",B631-C631+#REF!)</f>
      </c>
      <c r="E631" s="68">
        <f t="shared" si="35"/>
      </c>
    </row>
    <row r="632" spans="1:5" ht="12.75">
      <c r="A632" s="65">
        <f t="shared" si="36"/>
      </c>
      <c r="B632" s="68">
        <f>IF(A632="","",IF(OR(A632=nper,payment&gt;ROUND((1+rate)*E631,2)),ROUND((1+rate)*E631,2),payment))</f>
      </c>
      <c r="C632" s="68">
        <f t="shared" si="34"/>
      </c>
      <c r="D632" s="68">
        <f>IF(A632="","",B632-C632+#REF!)</f>
      </c>
      <c r="E632" s="68">
        <f t="shared" si="35"/>
      </c>
    </row>
    <row r="633" spans="1:5" ht="12.75">
      <c r="A633" s="65">
        <f t="shared" si="36"/>
      </c>
      <c r="B633" s="68">
        <f>IF(A633="","",IF(OR(A633=nper,payment&gt;ROUND((1+rate)*E632,2)),ROUND((1+rate)*E632,2),payment))</f>
      </c>
      <c r="C633" s="68">
        <f t="shared" si="34"/>
      </c>
      <c r="D633" s="68">
        <f>IF(A633="","",B633-C633+#REF!)</f>
      </c>
      <c r="E633" s="68">
        <f t="shared" si="35"/>
      </c>
    </row>
    <row r="634" spans="1:5" ht="12.75">
      <c r="A634" s="65">
        <f t="shared" si="36"/>
      </c>
      <c r="B634" s="68">
        <f>IF(A634="","",IF(OR(A634=nper,payment&gt;ROUND((1+rate)*E633,2)),ROUND((1+rate)*E633,2),payment))</f>
      </c>
      <c r="C634" s="68">
        <f t="shared" si="34"/>
      </c>
      <c r="D634" s="68">
        <f>IF(A634="","",B634-C634+#REF!)</f>
      </c>
      <c r="E634" s="68">
        <f t="shared" si="35"/>
      </c>
    </row>
    <row r="635" spans="1:5" ht="12.75">
      <c r="A635" s="65">
        <f t="shared" si="36"/>
      </c>
      <c r="B635" s="68">
        <f>IF(A635="","",IF(OR(A635=nper,payment&gt;ROUND((1+rate)*E634,2)),ROUND((1+rate)*E634,2),payment))</f>
      </c>
      <c r="C635" s="68">
        <f t="shared" si="34"/>
      </c>
      <c r="D635" s="68">
        <f>IF(A635="","",B635-C635+#REF!)</f>
      </c>
      <c r="E635" s="68">
        <f t="shared" si="35"/>
      </c>
    </row>
    <row r="636" spans="1:5" ht="12.75">
      <c r="A636" s="65">
        <f t="shared" si="36"/>
      </c>
      <c r="B636" s="68">
        <f>IF(A636="","",IF(OR(A636=nper,payment&gt;ROUND((1+rate)*E635,2)),ROUND((1+rate)*E635,2),payment))</f>
      </c>
      <c r="C636" s="68">
        <f t="shared" si="34"/>
      </c>
      <c r="D636" s="68">
        <f>IF(A636="","",B636-C636+#REF!)</f>
      </c>
      <c r="E636" s="68">
        <f t="shared" si="35"/>
      </c>
    </row>
    <row r="637" spans="1:5" ht="12.75">
      <c r="A637" s="65">
        <f t="shared" si="36"/>
      </c>
      <c r="B637" s="68">
        <f>IF(A637="","",IF(OR(A637=nper,payment&gt;ROUND((1+rate)*E636,2)),ROUND((1+rate)*E636,2),payment))</f>
      </c>
      <c r="C637" s="68">
        <f t="shared" si="34"/>
      </c>
      <c r="D637" s="68">
        <f>IF(A637="","",B637-C637+#REF!)</f>
      </c>
      <c r="E637" s="68">
        <f t="shared" si="35"/>
      </c>
    </row>
    <row r="638" spans="1:5" ht="12.75">
      <c r="A638" s="65">
        <f t="shared" si="36"/>
      </c>
      <c r="B638" s="68">
        <f>IF(A638="","",IF(OR(A638=nper,payment&gt;ROUND((1+rate)*E637,2)),ROUND((1+rate)*E637,2),payment))</f>
      </c>
      <c r="C638" s="68">
        <f t="shared" si="34"/>
      </c>
      <c r="D638" s="68">
        <f>IF(A638="","",B638-C638+#REF!)</f>
      </c>
      <c r="E638" s="68">
        <f t="shared" si="35"/>
      </c>
    </row>
    <row r="639" spans="1:5" ht="12.75">
      <c r="A639" s="65">
        <f t="shared" si="36"/>
      </c>
      <c r="B639" s="68">
        <f>IF(A639="","",IF(OR(A639=nper,payment&gt;ROUND((1+rate)*E638,2)),ROUND((1+rate)*E638,2),payment))</f>
      </c>
      <c r="C639" s="68">
        <f t="shared" si="34"/>
      </c>
      <c r="D639" s="68">
        <f>IF(A639="","",B639-C639+#REF!)</f>
      </c>
      <c r="E639" s="68">
        <f t="shared" si="35"/>
      </c>
    </row>
    <row r="640" spans="1:5" ht="12.75">
      <c r="A640" s="65">
        <f t="shared" si="36"/>
      </c>
      <c r="B640" s="68">
        <f>IF(A640="","",IF(OR(A640=nper,payment&gt;ROUND((1+rate)*E639,2)),ROUND((1+rate)*E639,2),payment))</f>
      </c>
      <c r="C640" s="68">
        <f t="shared" si="34"/>
      </c>
      <c r="D640" s="68">
        <f>IF(A640="","",B640-C640+#REF!)</f>
      </c>
      <c r="E640" s="68">
        <f t="shared" si="35"/>
      </c>
    </row>
    <row r="641" spans="1:5" ht="12.75">
      <c r="A641" s="65">
        <f t="shared" si="36"/>
      </c>
      <c r="B641" s="68">
        <f>IF(A641="","",IF(OR(A641=nper,payment&gt;ROUND((1+rate)*E640,2)),ROUND((1+rate)*E640,2),payment))</f>
      </c>
      <c r="C641" s="68">
        <f t="shared" si="34"/>
      </c>
      <c r="D641" s="68">
        <f>IF(A641="","",B641-C641+#REF!)</f>
      </c>
      <c r="E641" s="68">
        <f t="shared" si="35"/>
      </c>
    </row>
    <row r="642" spans="1:5" ht="12.75">
      <c r="A642" s="65">
        <f t="shared" si="36"/>
      </c>
      <c r="B642" s="68">
        <f>IF(A642="","",IF(OR(A642=nper,payment&gt;ROUND((1+rate)*E641,2)),ROUND((1+rate)*E641,2),payment))</f>
      </c>
      <c r="C642" s="68">
        <f t="shared" si="34"/>
      </c>
      <c r="D642" s="68">
        <f>IF(A642="","",B642-C642+#REF!)</f>
      </c>
      <c r="E642" s="68">
        <f t="shared" si="35"/>
      </c>
    </row>
    <row r="643" spans="1:5" ht="12.75">
      <c r="A643" s="65">
        <f t="shared" si="36"/>
      </c>
      <c r="B643" s="68">
        <f>IF(A643="","",IF(OR(A643=nper,payment&gt;ROUND((1+rate)*E642,2)),ROUND((1+rate)*E642,2),payment))</f>
      </c>
      <c r="C643" s="68">
        <f t="shared" si="34"/>
      </c>
      <c r="D643" s="68">
        <f>IF(A643="","",B643-C643+#REF!)</f>
      </c>
      <c r="E643" s="68">
        <f t="shared" si="35"/>
      </c>
    </row>
    <row r="644" spans="1:5" ht="12.75">
      <c r="A644" s="65">
        <f t="shared" si="36"/>
      </c>
      <c r="B644" s="68">
        <f>IF(A644="","",IF(OR(A644=nper,payment&gt;ROUND((1+rate)*E643,2)),ROUND((1+rate)*E643,2),payment))</f>
      </c>
      <c r="C644" s="68">
        <f t="shared" si="34"/>
      </c>
      <c r="D644" s="68">
        <f>IF(A644="","",B644-C644+#REF!)</f>
      </c>
      <c r="E644" s="68">
        <f t="shared" si="35"/>
      </c>
    </row>
    <row r="645" spans="1:5" ht="12.75">
      <c r="A645" s="65">
        <f t="shared" si="36"/>
      </c>
      <c r="B645" s="68">
        <f>IF(A645="","",IF(OR(A645=nper,payment&gt;ROUND((1+rate)*E644,2)),ROUND((1+rate)*E644,2),payment))</f>
      </c>
      <c r="C645" s="68">
        <f t="shared" si="34"/>
      </c>
      <c r="D645" s="68">
        <f>IF(A645="","",B645-C645+#REF!)</f>
      </c>
      <c r="E645" s="68">
        <f t="shared" si="35"/>
      </c>
    </row>
    <row r="646" spans="1:5" ht="12.75">
      <c r="A646" s="65">
        <f t="shared" si="36"/>
      </c>
      <c r="B646" s="68">
        <f>IF(A646="","",IF(OR(A646=nper,payment&gt;ROUND((1+rate)*E645,2)),ROUND((1+rate)*E645,2),payment))</f>
      </c>
      <c r="C646" s="68">
        <f t="shared" si="34"/>
      </c>
      <c r="D646" s="68">
        <f>IF(A646="","",B646-C646+#REF!)</f>
      </c>
      <c r="E646" s="68">
        <f t="shared" si="35"/>
      </c>
    </row>
    <row r="647" spans="1:5" ht="12.75">
      <c r="A647" s="65">
        <f t="shared" si="36"/>
      </c>
      <c r="B647" s="68">
        <f>IF(A647="","",IF(OR(A647=nper,payment&gt;ROUND((1+rate)*E646,2)),ROUND((1+rate)*E646,2),payment))</f>
      </c>
      <c r="C647" s="68">
        <f t="shared" si="34"/>
      </c>
      <c r="D647" s="68">
        <f>IF(A647="","",B647-C647+#REF!)</f>
      </c>
      <c r="E647" s="68">
        <f t="shared" si="35"/>
      </c>
    </row>
    <row r="648" spans="1:5" ht="12.75">
      <c r="A648" s="65">
        <f t="shared" si="36"/>
      </c>
      <c r="B648" s="68">
        <f>IF(A648="","",IF(OR(A648=nper,payment&gt;ROUND((1+rate)*E647,2)),ROUND((1+rate)*E647,2),payment))</f>
      </c>
      <c r="C648" s="68">
        <f t="shared" si="34"/>
      </c>
      <c r="D648" s="68">
        <f>IF(A648="","",B648-C648+#REF!)</f>
      </c>
      <c r="E648" s="68">
        <f t="shared" si="35"/>
      </c>
    </row>
    <row r="649" spans="1:5" ht="12.75">
      <c r="A649" s="65">
        <f t="shared" si="36"/>
      </c>
      <c r="B649" s="68">
        <f>IF(A649="","",IF(OR(A649=nper,payment&gt;ROUND((1+rate)*E648,2)),ROUND((1+rate)*E648,2),payment))</f>
      </c>
      <c r="C649" s="68">
        <f t="shared" si="34"/>
      </c>
      <c r="D649" s="68">
        <f>IF(A649="","",B649-C649+#REF!)</f>
      </c>
      <c r="E649" s="68">
        <f t="shared" si="35"/>
      </c>
    </row>
    <row r="650" spans="1:5" ht="12.75">
      <c r="A650" s="65">
        <f t="shared" si="36"/>
      </c>
      <c r="B650" s="68">
        <f>IF(A650="","",IF(OR(A650=nper,payment&gt;ROUND((1+rate)*E649,2)),ROUND((1+rate)*E649,2),payment))</f>
      </c>
      <c r="C650" s="68">
        <f t="shared" si="34"/>
      </c>
      <c r="D650" s="68">
        <f>IF(A650="","",B650-C650+#REF!)</f>
      </c>
      <c r="E650" s="68">
        <f t="shared" si="35"/>
      </c>
    </row>
    <row r="651" spans="1:5" ht="12.75">
      <c r="A651" s="65">
        <f t="shared" si="36"/>
      </c>
      <c r="B651" s="68">
        <f>IF(A651="","",IF(OR(A651=nper,payment&gt;ROUND((1+rate)*E650,2)),ROUND((1+rate)*E650,2),payment))</f>
      </c>
      <c r="C651" s="68">
        <f t="shared" si="34"/>
      </c>
      <c r="D651" s="68">
        <f>IF(A651="","",B651-C651+#REF!)</f>
      </c>
      <c r="E651" s="68">
        <f t="shared" si="35"/>
      </c>
    </row>
    <row r="652" spans="1:5" ht="12.75">
      <c r="A652" s="65">
        <f t="shared" si="36"/>
      </c>
      <c r="B652" s="68">
        <f>IF(A652="","",IF(OR(A652=nper,payment&gt;ROUND((1+rate)*E651,2)),ROUND((1+rate)*E651,2),payment))</f>
      </c>
      <c r="C652" s="68">
        <f t="shared" si="34"/>
      </c>
      <c r="D652" s="68">
        <f>IF(A652="","",B652-C652+#REF!)</f>
      </c>
      <c r="E652" s="68">
        <f t="shared" si="35"/>
      </c>
    </row>
    <row r="653" spans="1:5" ht="12.75">
      <c r="A653" s="65">
        <f t="shared" si="36"/>
      </c>
      <c r="B653" s="68">
        <f>IF(A653="","",IF(OR(A653=nper,payment&gt;ROUND((1+rate)*E652,2)),ROUND((1+rate)*E652,2),payment))</f>
      </c>
      <c r="C653" s="68">
        <f aca="true" t="shared" si="37" ref="C653:C716">IF(A653="","",ROUND(rate*E652,2))</f>
      </c>
      <c r="D653" s="68">
        <f>IF(A653="","",B653-C653+#REF!)</f>
      </c>
      <c r="E653" s="68">
        <f aca="true" t="shared" si="38" ref="E653:E716">IF(A653="","",E652-D653)</f>
      </c>
    </row>
    <row r="654" spans="1:5" ht="12.75">
      <c r="A654" s="65">
        <f t="shared" si="36"/>
      </c>
      <c r="B654" s="68">
        <f>IF(A654="","",IF(OR(A654=nper,payment&gt;ROUND((1+rate)*E653,2)),ROUND((1+rate)*E653,2),payment))</f>
      </c>
      <c r="C654" s="68">
        <f t="shared" si="37"/>
      </c>
      <c r="D654" s="68">
        <f>IF(A654="","",B654-C654+#REF!)</f>
      </c>
      <c r="E654" s="68">
        <f t="shared" si="38"/>
      </c>
    </row>
    <row r="655" spans="1:5" ht="12.75">
      <c r="A655" s="65">
        <f t="shared" si="36"/>
      </c>
      <c r="B655" s="68">
        <f>IF(A655="","",IF(OR(A655=nper,payment&gt;ROUND((1+rate)*E654,2)),ROUND((1+rate)*E654,2),payment))</f>
      </c>
      <c r="C655" s="68">
        <f t="shared" si="37"/>
      </c>
      <c r="D655" s="68">
        <f>IF(A655="","",B655-C655+#REF!)</f>
      </c>
      <c r="E655" s="68">
        <f t="shared" si="38"/>
      </c>
    </row>
    <row r="656" spans="1:5" ht="12.75">
      <c r="A656" s="65">
        <f t="shared" si="36"/>
      </c>
      <c r="B656" s="68">
        <f>IF(A656="","",IF(OR(A656=nper,payment&gt;ROUND((1+rate)*E655,2)),ROUND((1+rate)*E655,2),payment))</f>
      </c>
      <c r="C656" s="68">
        <f t="shared" si="37"/>
      </c>
      <c r="D656" s="68">
        <f>IF(A656="","",B656-C656+#REF!)</f>
      </c>
      <c r="E656" s="68">
        <f t="shared" si="38"/>
      </c>
    </row>
    <row r="657" spans="1:5" ht="12.75">
      <c r="A657" s="65">
        <f t="shared" si="36"/>
      </c>
      <c r="B657" s="68">
        <f>IF(A657="","",IF(OR(A657=nper,payment&gt;ROUND((1+rate)*E656,2)),ROUND((1+rate)*E656,2),payment))</f>
      </c>
      <c r="C657" s="68">
        <f t="shared" si="37"/>
      </c>
      <c r="D657" s="68">
        <f>IF(A657="","",B657-C657+#REF!)</f>
      </c>
      <c r="E657" s="68">
        <f t="shared" si="38"/>
      </c>
    </row>
    <row r="658" spans="1:5" ht="12.75">
      <c r="A658" s="65">
        <f t="shared" si="36"/>
      </c>
      <c r="B658" s="68">
        <f>IF(A658="","",IF(OR(A658=nper,payment&gt;ROUND((1+rate)*E657,2)),ROUND((1+rate)*E657,2),payment))</f>
      </c>
      <c r="C658" s="68">
        <f t="shared" si="37"/>
      </c>
      <c r="D658" s="68">
        <f>IF(A658="","",B658-C658+#REF!)</f>
      </c>
      <c r="E658" s="68">
        <f t="shared" si="38"/>
      </c>
    </row>
    <row r="659" spans="1:5" ht="12.75">
      <c r="A659" s="65">
        <f t="shared" si="36"/>
      </c>
      <c r="B659" s="68">
        <f>IF(A659="","",IF(OR(A659=nper,payment&gt;ROUND((1+rate)*E658,2)),ROUND((1+rate)*E658,2),payment))</f>
      </c>
      <c r="C659" s="68">
        <f t="shared" si="37"/>
      </c>
      <c r="D659" s="68">
        <f>IF(A659="","",B659-C659+#REF!)</f>
      </c>
      <c r="E659" s="68">
        <f t="shared" si="38"/>
      </c>
    </row>
    <row r="660" spans="1:5" ht="12.75">
      <c r="A660" s="65">
        <f t="shared" si="36"/>
      </c>
      <c r="B660" s="68">
        <f>IF(A660="","",IF(OR(A660=nper,payment&gt;ROUND((1+rate)*E659,2)),ROUND((1+rate)*E659,2),payment))</f>
      </c>
      <c r="C660" s="68">
        <f t="shared" si="37"/>
      </c>
      <c r="D660" s="68">
        <f>IF(A660="","",B660-C660+#REF!)</f>
      </c>
      <c r="E660" s="68">
        <f t="shared" si="38"/>
      </c>
    </row>
    <row r="661" spans="1:5" ht="12.75">
      <c r="A661" s="65">
        <f t="shared" si="36"/>
      </c>
      <c r="B661" s="68">
        <f>IF(A661="","",IF(OR(A661=nper,payment&gt;ROUND((1+rate)*E660,2)),ROUND((1+rate)*E660,2),payment))</f>
      </c>
      <c r="C661" s="68">
        <f t="shared" si="37"/>
      </c>
      <c r="D661" s="68">
        <f>IF(A661="","",B661-C661+#REF!)</f>
      </c>
      <c r="E661" s="68">
        <f t="shared" si="38"/>
      </c>
    </row>
    <row r="662" spans="1:5" ht="12.75">
      <c r="A662" s="65">
        <f t="shared" si="36"/>
      </c>
      <c r="B662" s="68">
        <f>IF(A662="","",IF(OR(A662=nper,payment&gt;ROUND((1+rate)*E661,2)),ROUND((1+rate)*E661,2),payment))</f>
      </c>
      <c r="C662" s="68">
        <f t="shared" si="37"/>
      </c>
      <c r="D662" s="68">
        <f>IF(A662="","",B662-C662+#REF!)</f>
      </c>
      <c r="E662" s="68">
        <f t="shared" si="38"/>
      </c>
    </row>
    <row r="663" spans="1:5" ht="12.75">
      <c r="A663" s="65">
        <f t="shared" si="36"/>
      </c>
      <c r="B663" s="68">
        <f>IF(A663="","",IF(OR(A663=nper,payment&gt;ROUND((1+rate)*E662,2)),ROUND((1+rate)*E662,2),payment))</f>
      </c>
      <c r="C663" s="68">
        <f t="shared" si="37"/>
      </c>
      <c r="D663" s="68">
        <f>IF(A663="","",B663-C663+#REF!)</f>
      </c>
      <c r="E663" s="68">
        <f t="shared" si="38"/>
      </c>
    </row>
    <row r="664" spans="1:5" ht="12.75">
      <c r="A664" s="65">
        <f t="shared" si="36"/>
      </c>
      <c r="B664" s="68">
        <f>IF(A664="","",IF(OR(A664=nper,payment&gt;ROUND((1+rate)*E663,2)),ROUND((1+rate)*E663,2),payment))</f>
      </c>
      <c r="C664" s="68">
        <f t="shared" si="37"/>
      </c>
      <c r="D664" s="68">
        <f>IF(A664="","",B664-C664+#REF!)</f>
      </c>
      <c r="E664" s="68">
        <f t="shared" si="38"/>
      </c>
    </row>
    <row r="665" spans="1:5" ht="12.75">
      <c r="A665" s="65">
        <f t="shared" si="36"/>
      </c>
      <c r="B665" s="68">
        <f>IF(A665="","",IF(OR(A665=nper,payment&gt;ROUND((1+rate)*E664,2)),ROUND((1+rate)*E664,2),payment))</f>
      </c>
      <c r="C665" s="68">
        <f t="shared" si="37"/>
      </c>
      <c r="D665" s="68">
        <f>IF(A665="","",B665-C665+#REF!)</f>
      </c>
      <c r="E665" s="68">
        <f t="shared" si="38"/>
      </c>
    </row>
    <row r="666" spans="1:5" ht="12.75">
      <c r="A666" s="65">
        <f t="shared" si="36"/>
      </c>
      <c r="B666" s="68">
        <f>IF(A666="","",IF(OR(A666=nper,payment&gt;ROUND((1+rate)*E665,2)),ROUND((1+rate)*E665,2),payment))</f>
      </c>
      <c r="C666" s="68">
        <f t="shared" si="37"/>
      </c>
      <c r="D666" s="68">
        <f>IF(A666="","",B666-C666+#REF!)</f>
      </c>
      <c r="E666" s="68">
        <f t="shared" si="38"/>
      </c>
    </row>
    <row r="667" spans="1:5" ht="12.75">
      <c r="A667" s="65">
        <f t="shared" si="36"/>
      </c>
      <c r="B667" s="68">
        <f>IF(A667="","",IF(OR(A667=nper,payment&gt;ROUND((1+rate)*E666,2)),ROUND((1+rate)*E666,2),payment))</f>
      </c>
      <c r="C667" s="68">
        <f t="shared" si="37"/>
      </c>
      <c r="D667" s="68">
        <f>IF(A667="","",B667-C667+#REF!)</f>
      </c>
      <c r="E667" s="68">
        <f t="shared" si="38"/>
      </c>
    </row>
    <row r="668" spans="1:5" ht="12.75">
      <c r="A668" s="65">
        <f t="shared" si="36"/>
      </c>
      <c r="B668" s="68">
        <f>IF(A668="","",IF(OR(A668=nper,payment&gt;ROUND((1+rate)*E667,2)),ROUND((1+rate)*E667,2),payment))</f>
      </c>
      <c r="C668" s="68">
        <f t="shared" si="37"/>
      </c>
      <c r="D668" s="68">
        <f>IF(A668="","",B668-C668+#REF!)</f>
      </c>
      <c r="E668" s="68">
        <f t="shared" si="38"/>
      </c>
    </row>
    <row r="669" spans="1:5" ht="12.75">
      <c r="A669" s="65">
        <f t="shared" si="36"/>
      </c>
      <c r="B669" s="68">
        <f>IF(A669="","",IF(OR(A669=nper,payment&gt;ROUND((1+rate)*E668,2)),ROUND((1+rate)*E668,2),payment))</f>
      </c>
      <c r="C669" s="68">
        <f t="shared" si="37"/>
      </c>
      <c r="D669" s="68">
        <f>IF(A669="","",B669-C669+#REF!)</f>
      </c>
      <c r="E669" s="68">
        <f t="shared" si="38"/>
      </c>
    </row>
    <row r="670" spans="1:5" ht="12.75">
      <c r="A670" s="65">
        <f t="shared" si="36"/>
      </c>
      <c r="B670" s="68">
        <f>IF(A670="","",IF(OR(A670=nper,payment&gt;ROUND((1+rate)*E669,2)),ROUND((1+rate)*E669,2),payment))</f>
      </c>
      <c r="C670" s="68">
        <f t="shared" si="37"/>
      </c>
      <c r="D670" s="68">
        <f>IF(A670="","",B670-C670+#REF!)</f>
      </c>
      <c r="E670" s="68">
        <f t="shared" si="38"/>
      </c>
    </row>
    <row r="671" spans="1:5" ht="12.75">
      <c r="A671" s="65">
        <f t="shared" si="36"/>
      </c>
      <c r="B671" s="68">
        <f>IF(A671="","",IF(OR(A671=nper,payment&gt;ROUND((1+rate)*E670,2)),ROUND((1+rate)*E670,2),payment))</f>
      </c>
      <c r="C671" s="68">
        <f t="shared" si="37"/>
      </c>
      <c r="D671" s="68">
        <f>IF(A671="","",B671-C671+#REF!)</f>
      </c>
      <c r="E671" s="68">
        <f t="shared" si="38"/>
      </c>
    </row>
    <row r="672" spans="1:5" ht="12.75">
      <c r="A672" s="65">
        <f t="shared" si="36"/>
      </c>
      <c r="B672" s="68">
        <f>IF(A672="","",IF(OR(A672=nper,payment&gt;ROUND((1+rate)*E671,2)),ROUND((1+rate)*E671,2),payment))</f>
      </c>
      <c r="C672" s="68">
        <f t="shared" si="37"/>
      </c>
      <c r="D672" s="68">
        <f>IF(A672="","",B672-C672+#REF!)</f>
      </c>
      <c r="E672" s="68">
        <f t="shared" si="38"/>
      </c>
    </row>
    <row r="673" spans="1:5" ht="12.75">
      <c r="A673" s="65">
        <f t="shared" si="36"/>
      </c>
      <c r="B673" s="68">
        <f>IF(A673="","",IF(OR(A673=nper,payment&gt;ROUND((1+rate)*E672,2)),ROUND((1+rate)*E672,2),payment))</f>
      </c>
      <c r="C673" s="68">
        <f t="shared" si="37"/>
      </c>
      <c r="D673" s="68">
        <f>IF(A673="","",B673-C673+#REF!)</f>
      </c>
      <c r="E673" s="68">
        <f t="shared" si="38"/>
      </c>
    </row>
    <row r="674" spans="1:5" ht="12.75">
      <c r="A674" s="65">
        <f t="shared" si="36"/>
      </c>
      <c r="B674" s="68">
        <f>IF(A674="","",IF(OR(A674=nper,payment&gt;ROUND((1+rate)*E673,2)),ROUND((1+rate)*E673,2),payment))</f>
      </c>
      <c r="C674" s="68">
        <f t="shared" si="37"/>
      </c>
      <c r="D674" s="68">
        <f>IF(A674="","",B674-C674+#REF!)</f>
      </c>
      <c r="E674" s="68">
        <f t="shared" si="38"/>
      </c>
    </row>
    <row r="675" spans="1:5" ht="12.75">
      <c r="A675" s="65">
        <f t="shared" si="36"/>
      </c>
      <c r="B675" s="68">
        <f>IF(A675="","",IF(OR(A675=nper,payment&gt;ROUND((1+rate)*E674,2)),ROUND((1+rate)*E674,2),payment))</f>
      </c>
      <c r="C675" s="68">
        <f t="shared" si="37"/>
      </c>
      <c r="D675" s="68">
        <f>IF(A675="","",B675-C675+#REF!)</f>
      </c>
      <c r="E675" s="68">
        <f t="shared" si="38"/>
      </c>
    </row>
    <row r="676" spans="1:5" ht="12.75">
      <c r="A676" s="65">
        <f t="shared" si="36"/>
      </c>
      <c r="B676" s="68">
        <f>IF(A676="","",IF(OR(A676=nper,payment&gt;ROUND((1+rate)*E675,2)),ROUND((1+rate)*E675,2),payment))</f>
      </c>
      <c r="C676" s="68">
        <f t="shared" si="37"/>
      </c>
      <c r="D676" s="68">
        <f>IF(A676="","",B676-C676+#REF!)</f>
      </c>
      <c r="E676" s="68">
        <f t="shared" si="38"/>
      </c>
    </row>
    <row r="677" spans="1:5" ht="12.75">
      <c r="A677" s="65">
        <f t="shared" si="36"/>
      </c>
      <c r="B677" s="68">
        <f>IF(A677="","",IF(OR(A677=nper,payment&gt;ROUND((1+rate)*E676,2)),ROUND((1+rate)*E676,2),payment))</f>
      </c>
      <c r="C677" s="68">
        <f t="shared" si="37"/>
      </c>
      <c r="D677" s="68">
        <f>IF(A677="","",B677-C677+#REF!)</f>
      </c>
      <c r="E677" s="68">
        <f t="shared" si="38"/>
      </c>
    </row>
    <row r="678" spans="1:5" ht="12.75">
      <c r="A678" s="65">
        <f t="shared" si="36"/>
      </c>
      <c r="B678" s="68">
        <f>IF(A678="","",IF(OR(A678=nper,payment&gt;ROUND((1+rate)*E677,2)),ROUND((1+rate)*E677,2),payment))</f>
      </c>
      <c r="C678" s="68">
        <f t="shared" si="37"/>
      </c>
      <c r="D678" s="68">
        <f>IF(A678="","",B678-C678+#REF!)</f>
      </c>
      <c r="E678" s="68">
        <f t="shared" si="38"/>
      </c>
    </row>
    <row r="679" spans="1:5" ht="12.75">
      <c r="A679" s="65">
        <f t="shared" si="36"/>
      </c>
      <c r="B679" s="68">
        <f>IF(A679="","",IF(OR(A679=nper,payment&gt;ROUND((1+rate)*E678,2)),ROUND((1+rate)*E678,2),payment))</f>
      </c>
      <c r="C679" s="68">
        <f t="shared" si="37"/>
      </c>
      <c r="D679" s="68">
        <f>IF(A679="","",B679-C679+#REF!)</f>
      </c>
      <c r="E679" s="68">
        <f t="shared" si="38"/>
      </c>
    </row>
    <row r="680" spans="1:5" ht="12.75">
      <c r="A680" s="65">
        <f t="shared" si="36"/>
      </c>
      <c r="B680" s="68">
        <f>IF(A680="","",IF(OR(A680=nper,payment&gt;ROUND((1+rate)*E679,2)),ROUND((1+rate)*E679,2),payment))</f>
      </c>
      <c r="C680" s="68">
        <f t="shared" si="37"/>
      </c>
      <c r="D680" s="68">
        <f>IF(A680="","",B680-C680+#REF!)</f>
      </c>
      <c r="E680" s="68">
        <f t="shared" si="38"/>
      </c>
    </row>
    <row r="681" spans="1:5" ht="12.75">
      <c r="A681" s="65">
        <f t="shared" si="36"/>
      </c>
      <c r="B681" s="68">
        <f>IF(A681="","",IF(OR(A681=nper,payment&gt;ROUND((1+rate)*E680,2)),ROUND((1+rate)*E680,2),payment))</f>
      </c>
      <c r="C681" s="68">
        <f t="shared" si="37"/>
      </c>
      <c r="D681" s="68">
        <f>IF(A681="","",B681-C681+#REF!)</f>
      </c>
      <c r="E681" s="68">
        <f t="shared" si="38"/>
      </c>
    </row>
    <row r="682" spans="1:5" ht="12.75">
      <c r="A682" s="65">
        <f t="shared" si="36"/>
      </c>
      <c r="B682" s="68">
        <f>IF(A682="","",IF(OR(A682=nper,payment&gt;ROUND((1+rate)*E681,2)),ROUND((1+rate)*E681,2),payment))</f>
      </c>
      <c r="C682" s="68">
        <f t="shared" si="37"/>
      </c>
      <c r="D682" s="68">
        <f>IF(A682="","",B682-C682+#REF!)</f>
      </c>
      <c r="E682" s="68">
        <f t="shared" si="38"/>
      </c>
    </row>
    <row r="683" spans="1:5" ht="12.75">
      <c r="A683" s="65">
        <f t="shared" si="36"/>
      </c>
      <c r="B683" s="68">
        <f>IF(A683="","",IF(OR(A683=nper,payment&gt;ROUND((1+rate)*E682,2)),ROUND((1+rate)*E682,2),payment))</f>
      </c>
      <c r="C683" s="68">
        <f t="shared" si="37"/>
      </c>
      <c r="D683" s="68">
        <f>IF(A683="","",B683-C683+#REF!)</f>
      </c>
      <c r="E683" s="68">
        <f t="shared" si="38"/>
      </c>
    </row>
    <row r="684" spans="1:5" ht="12.75">
      <c r="A684" s="65">
        <f t="shared" si="36"/>
      </c>
      <c r="B684" s="68">
        <f>IF(A684="","",IF(OR(A684=nper,payment&gt;ROUND((1+rate)*E683,2)),ROUND((1+rate)*E683,2),payment))</f>
      </c>
      <c r="C684" s="68">
        <f t="shared" si="37"/>
      </c>
      <c r="D684" s="68">
        <f>IF(A684="","",B684-C684+#REF!)</f>
      </c>
      <c r="E684" s="68">
        <f t="shared" si="38"/>
      </c>
    </row>
    <row r="685" spans="1:5" ht="12.75">
      <c r="A685" s="65">
        <f t="shared" si="36"/>
      </c>
      <c r="B685" s="68">
        <f>IF(A685="","",IF(OR(A685=nper,payment&gt;ROUND((1+rate)*E684,2)),ROUND((1+rate)*E684,2),payment))</f>
      </c>
      <c r="C685" s="68">
        <f t="shared" si="37"/>
      </c>
      <c r="D685" s="68">
        <f>IF(A685="","",B685-C685+#REF!)</f>
      </c>
      <c r="E685" s="68">
        <f t="shared" si="38"/>
      </c>
    </row>
    <row r="686" spans="1:5" ht="12.75">
      <c r="A686" s="65">
        <f t="shared" si="36"/>
      </c>
      <c r="B686" s="68">
        <f>IF(A686="","",IF(OR(A686=nper,payment&gt;ROUND((1+rate)*E685,2)),ROUND((1+rate)*E685,2),payment))</f>
      </c>
      <c r="C686" s="68">
        <f t="shared" si="37"/>
      </c>
      <c r="D686" s="68">
        <f>IF(A686="","",B686-C686+#REF!)</f>
      </c>
      <c r="E686" s="68">
        <f t="shared" si="38"/>
      </c>
    </row>
    <row r="687" spans="1:5" ht="12.75">
      <c r="A687" s="65">
        <f t="shared" si="36"/>
      </c>
      <c r="B687" s="68">
        <f>IF(A687="","",IF(OR(A687=nper,payment&gt;ROUND((1+rate)*E686,2)),ROUND((1+rate)*E686,2),payment))</f>
      </c>
      <c r="C687" s="68">
        <f t="shared" si="37"/>
      </c>
      <c r="D687" s="68">
        <f>IF(A687="","",B687-C687+#REF!)</f>
      </c>
      <c r="E687" s="68">
        <f t="shared" si="38"/>
      </c>
    </row>
    <row r="688" spans="1:5" ht="12.75">
      <c r="A688" s="65">
        <f t="shared" si="36"/>
      </c>
      <c r="B688" s="68">
        <f>IF(A688="","",IF(OR(A688=nper,payment&gt;ROUND((1+rate)*E687,2)),ROUND((1+rate)*E687,2),payment))</f>
      </c>
      <c r="C688" s="68">
        <f t="shared" si="37"/>
      </c>
      <c r="D688" s="68">
        <f>IF(A688="","",B688-C688+#REF!)</f>
      </c>
      <c r="E688" s="68">
        <f t="shared" si="38"/>
      </c>
    </row>
    <row r="689" spans="1:5" ht="12.75">
      <c r="A689" s="65">
        <f t="shared" si="36"/>
      </c>
      <c r="B689" s="68">
        <f>IF(A689="","",IF(OR(A689=nper,payment&gt;ROUND((1+rate)*E688,2)),ROUND((1+rate)*E688,2),payment))</f>
      </c>
      <c r="C689" s="68">
        <f t="shared" si="37"/>
      </c>
      <c r="D689" s="68">
        <f>IF(A689="","",B689-C689+#REF!)</f>
      </c>
      <c r="E689" s="68">
        <f t="shared" si="38"/>
      </c>
    </row>
    <row r="690" spans="1:5" ht="12.75">
      <c r="A690" s="65">
        <f t="shared" si="36"/>
      </c>
      <c r="B690" s="68">
        <f>IF(A690="","",IF(OR(A690=nper,payment&gt;ROUND((1+rate)*E689,2)),ROUND((1+rate)*E689,2),payment))</f>
      </c>
      <c r="C690" s="68">
        <f t="shared" si="37"/>
      </c>
      <c r="D690" s="68">
        <f>IF(A690="","",B690-C690+#REF!)</f>
      </c>
      <c r="E690" s="68">
        <f t="shared" si="38"/>
      </c>
    </row>
    <row r="691" spans="1:5" ht="12.75">
      <c r="A691" s="65">
        <f t="shared" si="36"/>
      </c>
      <c r="B691" s="68">
        <f>IF(A691="","",IF(OR(A691=nper,payment&gt;ROUND((1+rate)*E690,2)),ROUND((1+rate)*E690,2),payment))</f>
      </c>
      <c r="C691" s="68">
        <f t="shared" si="37"/>
      </c>
      <c r="D691" s="68">
        <f>IF(A691="","",B691-C691+#REF!)</f>
      </c>
      <c r="E691" s="68">
        <f t="shared" si="38"/>
      </c>
    </row>
    <row r="692" spans="1:5" ht="12.75">
      <c r="A692" s="65">
        <f aca="true" t="shared" si="39" ref="A692:A729">IF(A691&gt;=nper,"",A691+1)</f>
      </c>
      <c r="B692" s="68">
        <f>IF(A692="","",IF(OR(A692=nper,payment&gt;ROUND((1+rate)*E691,2)),ROUND((1+rate)*E691,2),payment))</f>
      </c>
      <c r="C692" s="68">
        <f t="shared" si="37"/>
      </c>
      <c r="D692" s="68">
        <f>IF(A692="","",B692-C692+#REF!)</f>
      </c>
      <c r="E692" s="68">
        <f t="shared" si="38"/>
      </c>
    </row>
    <row r="693" spans="1:5" ht="12.75">
      <c r="A693" s="65">
        <f t="shared" si="39"/>
      </c>
      <c r="B693" s="68">
        <f>IF(A693="","",IF(OR(A693=nper,payment&gt;ROUND((1+rate)*E692,2)),ROUND((1+rate)*E692,2),payment))</f>
      </c>
      <c r="C693" s="68">
        <f t="shared" si="37"/>
      </c>
      <c r="D693" s="68">
        <f>IF(A693="","",B693-C693+#REF!)</f>
      </c>
      <c r="E693" s="68">
        <f t="shared" si="38"/>
      </c>
    </row>
    <row r="694" spans="1:5" ht="12.75">
      <c r="A694" s="65">
        <f t="shared" si="39"/>
      </c>
      <c r="B694" s="68">
        <f>IF(A694="","",IF(OR(A694=nper,payment&gt;ROUND((1+rate)*E693,2)),ROUND((1+rate)*E693,2),payment))</f>
      </c>
      <c r="C694" s="68">
        <f t="shared" si="37"/>
      </c>
      <c r="D694" s="68">
        <f>IF(A694="","",B694-C694+#REF!)</f>
      </c>
      <c r="E694" s="68">
        <f t="shared" si="38"/>
      </c>
    </row>
    <row r="695" spans="1:5" ht="12.75">
      <c r="A695" s="65">
        <f t="shared" si="39"/>
      </c>
      <c r="B695" s="68">
        <f>IF(A695="","",IF(OR(A695=nper,payment&gt;ROUND((1+rate)*E694,2)),ROUND((1+rate)*E694,2),payment))</f>
      </c>
      <c r="C695" s="68">
        <f t="shared" si="37"/>
      </c>
      <c r="D695" s="68">
        <f>IF(A695="","",B695-C695+#REF!)</f>
      </c>
      <c r="E695" s="68">
        <f t="shared" si="38"/>
      </c>
    </row>
    <row r="696" spans="1:5" ht="12.75">
      <c r="A696" s="65">
        <f t="shared" si="39"/>
      </c>
      <c r="B696" s="68">
        <f>IF(A696="","",IF(OR(A696=nper,payment&gt;ROUND((1+rate)*E695,2)),ROUND((1+rate)*E695,2),payment))</f>
      </c>
      <c r="C696" s="68">
        <f t="shared" si="37"/>
      </c>
      <c r="D696" s="68">
        <f>IF(A696="","",B696-C696+#REF!)</f>
      </c>
      <c r="E696" s="68">
        <f t="shared" si="38"/>
      </c>
    </row>
    <row r="697" spans="1:5" ht="12.75">
      <c r="A697" s="65">
        <f t="shared" si="39"/>
      </c>
      <c r="B697" s="68">
        <f>IF(A697="","",IF(OR(A697=nper,payment&gt;ROUND((1+rate)*E696,2)),ROUND((1+rate)*E696,2),payment))</f>
      </c>
      <c r="C697" s="68">
        <f t="shared" si="37"/>
      </c>
      <c r="D697" s="68">
        <f>IF(A697="","",B697-C697+#REF!)</f>
      </c>
      <c r="E697" s="68">
        <f t="shared" si="38"/>
      </c>
    </row>
    <row r="698" spans="1:5" ht="12.75">
      <c r="A698" s="65">
        <f t="shared" si="39"/>
      </c>
      <c r="B698" s="68">
        <f>IF(A698="","",IF(OR(A698=nper,payment&gt;ROUND((1+rate)*E697,2)),ROUND((1+rate)*E697,2),payment))</f>
      </c>
      <c r="C698" s="68">
        <f t="shared" si="37"/>
      </c>
      <c r="D698" s="68">
        <f>IF(A698="","",B698-C698+#REF!)</f>
      </c>
      <c r="E698" s="68">
        <f t="shared" si="38"/>
      </c>
    </row>
    <row r="699" spans="1:5" ht="12.75">
      <c r="A699" s="65">
        <f t="shared" si="39"/>
      </c>
      <c r="B699" s="68">
        <f>IF(A699="","",IF(OR(A699=nper,payment&gt;ROUND((1+rate)*E698,2)),ROUND((1+rate)*E698,2),payment))</f>
      </c>
      <c r="C699" s="68">
        <f t="shared" si="37"/>
      </c>
      <c r="D699" s="68">
        <f>IF(A699="","",B699-C699+#REF!)</f>
      </c>
      <c r="E699" s="68">
        <f t="shared" si="38"/>
      </c>
    </row>
    <row r="700" spans="1:5" ht="12.75">
      <c r="A700" s="65">
        <f t="shared" si="39"/>
      </c>
      <c r="B700" s="68">
        <f>IF(A700="","",IF(OR(A700=nper,payment&gt;ROUND((1+rate)*E699,2)),ROUND((1+rate)*E699,2),payment))</f>
      </c>
      <c r="C700" s="68">
        <f t="shared" si="37"/>
      </c>
      <c r="D700" s="68">
        <f>IF(A700="","",B700-C700+#REF!)</f>
      </c>
      <c r="E700" s="68">
        <f t="shared" si="38"/>
      </c>
    </row>
    <row r="701" spans="1:5" ht="12.75">
      <c r="A701" s="65">
        <f t="shared" si="39"/>
      </c>
      <c r="B701" s="68">
        <f>IF(A701="","",IF(OR(A701=nper,payment&gt;ROUND((1+rate)*E700,2)),ROUND((1+rate)*E700,2),payment))</f>
      </c>
      <c r="C701" s="68">
        <f t="shared" si="37"/>
      </c>
      <c r="D701" s="68">
        <f>IF(A701="","",B701-C701+#REF!)</f>
      </c>
      <c r="E701" s="68">
        <f t="shared" si="38"/>
      </c>
    </row>
    <row r="702" spans="1:5" ht="12.75">
      <c r="A702" s="65">
        <f t="shared" si="39"/>
      </c>
      <c r="B702" s="68">
        <f>IF(A702="","",IF(OR(A702=nper,payment&gt;ROUND((1+rate)*E701,2)),ROUND((1+rate)*E701,2),payment))</f>
      </c>
      <c r="C702" s="68">
        <f t="shared" si="37"/>
      </c>
      <c r="D702" s="68">
        <f>IF(A702="","",B702-C702+#REF!)</f>
      </c>
      <c r="E702" s="68">
        <f t="shared" si="38"/>
      </c>
    </row>
    <row r="703" spans="1:5" ht="12.75">
      <c r="A703" s="65">
        <f t="shared" si="39"/>
      </c>
      <c r="B703" s="68">
        <f>IF(A703="","",IF(OR(A703=nper,payment&gt;ROUND((1+rate)*E702,2)),ROUND((1+rate)*E702,2),payment))</f>
      </c>
      <c r="C703" s="68">
        <f t="shared" si="37"/>
      </c>
      <c r="D703" s="68">
        <f>IF(A703="","",B703-C703+#REF!)</f>
      </c>
      <c r="E703" s="68">
        <f t="shared" si="38"/>
      </c>
    </row>
    <row r="704" spans="1:5" ht="12.75">
      <c r="A704" s="65">
        <f t="shared" si="39"/>
      </c>
      <c r="B704" s="68">
        <f>IF(A704="","",IF(OR(A704=nper,payment&gt;ROUND((1+rate)*E703,2)),ROUND((1+rate)*E703,2),payment))</f>
      </c>
      <c r="C704" s="68">
        <f t="shared" si="37"/>
      </c>
      <c r="D704" s="68">
        <f>IF(A704="","",B704-C704+#REF!)</f>
      </c>
      <c r="E704" s="68">
        <f t="shared" si="38"/>
      </c>
    </row>
    <row r="705" spans="1:5" ht="12.75">
      <c r="A705" s="65">
        <f t="shared" si="39"/>
      </c>
      <c r="B705" s="68">
        <f>IF(A705="","",IF(OR(A705=nper,payment&gt;ROUND((1+rate)*E704,2)),ROUND((1+rate)*E704,2),payment))</f>
      </c>
      <c r="C705" s="68">
        <f t="shared" si="37"/>
      </c>
      <c r="D705" s="68">
        <f>IF(A705="","",B705-C705+#REF!)</f>
      </c>
      <c r="E705" s="68">
        <f t="shared" si="38"/>
      </c>
    </row>
    <row r="706" spans="1:5" ht="12.75">
      <c r="A706" s="65">
        <f t="shared" si="39"/>
      </c>
      <c r="B706" s="68">
        <f>IF(A706="","",IF(OR(A706=nper,payment&gt;ROUND((1+rate)*E705,2)),ROUND((1+rate)*E705,2),payment))</f>
      </c>
      <c r="C706" s="68">
        <f t="shared" si="37"/>
      </c>
      <c r="D706" s="68">
        <f>IF(A706="","",B706-C706+#REF!)</f>
      </c>
      <c r="E706" s="68">
        <f t="shared" si="38"/>
      </c>
    </row>
    <row r="707" spans="1:5" ht="12.75">
      <c r="A707" s="65">
        <f t="shared" si="39"/>
      </c>
      <c r="B707" s="68">
        <f>IF(A707="","",IF(OR(A707=nper,payment&gt;ROUND((1+rate)*E706,2)),ROUND((1+rate)*E706,2),payment))</f>
      </c>
      <c r="C707" s="68">
        <f t="shared" si="37"/>
      </c>
      <c r="D707" s="68">
        <f>IF(A707="","",B707-C707+#REF!)</f>
      </c>
      <c r="E707" s="68">
        <f t="shared" si="38"/>
      </c>
    </row>
    <row r="708" spans="1:5" ht="12.75">
      <c r="A708" s="65">
        <f t="shared" si="39"/>
      </c>
      <c r="B708" s="68">
        <f>IF(A708="","",IF(OR(A708=nper,payment&gt;ROUND((1+rate)*E707,2)),ROUND((1+rate)*E707,2),payment))</f>
      </c>
      <c r="C708" s="68">
        <f t="shared" si="37"/>
      </c>
      <c r="D708" s="68">
        <f>IF(A708="","",B708-C708+#REF!)</f>
      </c>
      <c r="E708" s="68">
        <f t="shared" si="38"/>
      </c>
    </row>
    <row r="709" spans="1:5" ht="12.75">
      <c r="A709" s="65">
        <f t="shared" si="39"/>
      </c>
      <c r="B709" s="68">
        <f>IF(A709="","",IF(OR(A709=nper,payment&gt;ROUND((1+rate)*E708,2)),ROUND((1+rate)*E708,2),payment))</f>
      </c>
      <c r="C709" s="68">
        <f t="shared" si="37"/>
      </c>
      <c r="D709" s="68">
        <f>IF(A709="","",B709-C709+#REF!)</f>
      </c>
      <c r="E709" s="68">
        <f t="shared" si="38"/>
      </c>
    </row>
    <row r="710" spans="1:5" ht="12.75">
      <c r="A710" s="65">
        <f t="shared" si="39"/>
      </c>
      <c r="B710" s="68">
        <f>IF(A710="","",IF(OR(A710=nper,payment&gt;ROUND((1+rate)*E709,2)),ROUND((1+rate)*E709,2),payment))</f>
      </c>
      <c r="C710" s="68">
        <f t="shared" si="37"/>
      </c>
      <c r="D710" s="68">
        <f>IF(A710="","",B710-C710+#REF!)</f>
      </c>
      <c r="E710" s="68">
        <f t="shared" si="38"/>
      </c>
    </row>
    <row r="711" spans="1:5" ht="12.75">
      <c r="A711" s="65">
        <f t="shared" si="39"/>
      </c>
      <c r="B711" s="68">
        <f>IF(A711="","",IF(OR(A711=nper,payment&gt;ROUND((1+rate)*E710,2)),ROUND((1+rate)*E710,2),payment))</f>
      </c>
      <c r="C711" s="68">
        <f t="shared" si="37"/>
      </c>
      <c r="D711" s="68">
        <f>IF(A711="","",B711-C711+#REF!)</f>
      </c>
      <c r="E711" s="68">
        <f t="shared" si="38"/>
      </c>
    </row>
    <row r="712" spans="1:5" ht="12.75">
      <c r="A712" s="65">
        <f t="shared" si="39"/>
      </c>
      <c r="B712" s="68">
        <f>IF(A712="","",IF(OR(A712=nper,payment&gt;ROUND((1+rate)*E711,2)),ROUND((1+rate)*E711,2),payment))</f>
      </c>
      <c r="C712" s="68">
        <f t="shared" si="37"/>
      </c>
      <c r="D712" s="68">
        <f>IF(A712="","",B712-C712+#REF!)</f>
      </c>
      <c r="E712" s="68">
        <f t="shared" si="38"/>
      </c>
    </row>
    <row r="713" spans="1:5" ht="12.75">
      <c r="A713" s="65">
        <f t="shared" si="39"/>
      </c>
      <c r="B713" s="68">
        <f>IF(A713="","",IF(OR(A713=nper,payment&gt;ROUND((1+rate)*E712,2)),ROUND((1+rate)*E712,2),payment))</f>
      </c>
      <c r="C713" s="68">
        <f t="shared" si="37"/>
      </c>
      <c r="D713" s="68">
        <f>IF(A713="","",B713-C713+#REF!)</f>
      </c>
      <c r="E713" s="68">
        <f t="shared" si="38"/>
      </c>
    </row>
    <row r="714" spans="1:5" ht="12.75">
      <c r="A714" s="65">
        <f t="shared" si="39"/>
      </c>
      <c r="B714" s="68">
        <f>IF(A714="","",IF(OR(A714=nper,payment&gt;ROUND((1+rate)*E713,2)),ROUND((1+rate)*E713,2),payment))</f>
      </c>
      <c r="C714" s="68">
        <f t="shared" si="37"/>
      </c>
      <c r="D714" s="68">
        <f>IF(A714="","",B714-C714+#REF!)</f>
      </c>
      <c r="E714" s="68">
        <f t="shared" si="38"/>
      </c>
    </row>
    <row r="715" spans="1:5" ht="12.75">
      <c r="A715" s="65">
        <f t="shared" si="39"/>
      </c>
      <c r="B715" s="68">
        <f>IF(A715="","",IF(OR(A715=nper,payment&gt;ROUND((1+rate)*E714,2)),ROUND((1+rate)*E714,2),payment))</f>
      </c>
      <c r="C715" s="68">
        <f t="shared" si="37"/>
      </c>
      <c r="D715" s="68">
        <f>IF(A715="","",B715-C715+#REF!)</f>
      </c>
      <c r="E715" s="68">
        <f t="shared" si="38"/>
      </c>
    </row>
    <row r="716" spans="1:5" ht="12.75">
      <c r="A716" s="65">
        <f t="shared" si="39"/>
      </c>
      <c r="B716" s="68">
        <f>IF(A716="","",IF(OR(A716=nper,payment&gt;ROUND((1+rate)*E715,2)),ROUND((1+rate)*E715,2),payment))</f>
      </c>
      <c r="C716" s="68">
        <f t="shared" si="37"/>
      </c>
      <c r="D716" s="68">
        <f>IF(A716="","",B716-C716+#REF!)</f>
      </c>
      <c r="E716" s="68">
        <f t="shared" si="38"/>
      </c>
    </row>
    <row r="717" spans="1:5" ht="12.75">
      <c r="A717" s="65">
        <f t="shared" si="39"/>
      </c>
      <c r="B717" s="68">
        <f>IF(A717="","",IF(OR(A717=nper,payment&gt;ROUND((1+rate)*E716,2)),ROUND((1+rate)*E716,2),payment))</f>
      </c>
      <c r="C717" s="68">
        <f aca="true" t="shared" si="40" ref="C717:C780">IF(A717="","",ROUND(rate*E716,2))</f>
      </c>
      <c r="D717" s="68">
        <f>IF(A717="","",B717-C717+#REF!)</f>
      </c>
      <c r="E717" s="68">
        <f aca="true" t="shared" si="41" ref="E717:E780">IF(A717="","",E716-D717)</f>
      </c>
    </row>
    <row r="718" spans="1:5" ht="12.75">
      <c r="A718" s="65">
        <f t="shared" si="39"/>
      </c>
      <c r="B718" s="68">
        <f>IF(A718="","",IF(OR(A718=nper,payment&gt;ROUND((1+rate)*E717,2)),ROUND((1+rate)*E717,2),payment))</f>
      </c>
      <c r="C718" s="68">
        <f t="shared" si="40"/>
      </c>
      <c r="D718" s="68">
        <f>IF(A718="","",B718-C718+#REF!)</f>
      </c>
      <c r="E718" s="68">
        <f t="shared" si="41"/>
      </c>
    </row>
    <row r="719" spans="1:5" ht="12.75">
      <c r="A719" s="65">
        <f t="shared" si="39"/>
      </c>
      <c r="B719" s="68">
        <f>IF(A719="","",IF(OR(A719=nper,payment&gt;ROUND((1+rate)*E718,2)),ROUND((1+rate)*E718,2),payment))</f>
      </c>
      <c r="C719" s="68">
        <f t="shared" si="40"/>
      </c>
      <c r="D719" s="68">
        <f>IF(A719="","",B719-C719+#REF!)</f>
      </c>
      <c r="E719" s="68">
        <f t="shared" si="41"/>
      </c>
    </row>
    <row r="720" spans="1:5" ht="12.75">
      <c r="A720" s="65">
        <f t="shared" si="39"/>
      </c>
      <c r="B720" s="68">
        <f>IF(A720="","",IF(OR(A720=nper,payment&gt;ROUND((1+rate)*E719,2)),ROUND((1+rate)*E719,2),payment))</f>
      </c>
      <c r="C720" s="68">
        <f t="shared" si="40"/>
      </c>
      <c r="D720" s="68">
        <f>IF(A720="","",B720-C720+#REF!)</f>
      </c>
      <c r="E720" s="68">
        <f t="shared" si="41"/>
      </c>
    </row>
    <row r="721" spans="1:5" ht="12.75">
      <c r="A721" s="65">
        <f t="shared" si="39"/>
      </c>
      <c r="B721" s="68">
        <f>IF(A721="","",IF(OR(A721=nper,payment&gt;ROUND((1+rate)*E720,2)),ROUND((1+rate)*E720,2),payment))</f>
      </c>
      <c r="C721" s="68">
        <f t="shared" si="40"/>
      </c>
      <c r="D721" s="68">
        <f>IF(A721="","",B721-C721+#REF!)</f>
      </c>
      <c r="E721" s="68">
        <f t="shared" si="41"/>
      </c>
    </row>
    <row r="722" spans="1:5" ht="12.75">
      <c r="A722" s="65">
        <f t="shared" si="39"/>
      </c>
      <c r="B722" s="68">
        <f>IF(A722="","",IF(OR(A722=nper,payment&gt;ROUND((1+rate)*E721,2)),ROUND((1+rate)*E721,2),payment))</f>
      </c>
      <c r="C722" s="68">
        <f t="shared" si="40"/>
      </c>
      <c r="D722" s="68">
        <f>IF(A722="","",B722-C722+#REF!)</f>
      </c>
      <c r="E722" s="68">
        <f t="shared" si="41"/>
      </c>
    </row>
    <row r="723" spans="1:5" ht="12.75">
      <c r="A723" s="65">
        <f t="shared" si="39"/>
      </c>
      <c r="B723" s="68">
        <f>IF(A723="","",IF(OR(A723=nper,payment&gt;ROUND((1+rate)*E722,2)),ROUND((1+rate)*E722,2),payment))</f>
      </c>
      <c r="C723" s="68">
        <f t="shared" si="40"/>
      </c>
      <c r="D723" s="68">
        <f>IF(A723="","",B723-C723+#REF!)</f>
      </c>
      <c r="E723" s="68">
        <f t="shared" si="41"/>
      </c>
    </row>
    <row r="724" spans="1:5" ht="12.75">
      <c r="A724" s="65">
        <f t="shared" si="39"/>
      </c>
      <c r="B724" s="68">
        <f>IF(A724="","",IF(OR(A724=nper,payment&gt;ROUND((1+rate)*E723,2)),ROUND((1+rate)*E723,2),payment))</f>
      </c>
      <c r="C724" s="68">
        <f t="shared" si="40"/>
      </c>
      <c r="D724" s="68">
        <f>IF(A724="","",B724-C724+#REF!)</f>
      </c>
      <c r="E724" s="68">
        <f t="shared" si="41"/>
      </c>
    </row>
    <row r="725" spans="1:5" ht="12.75">
      <c r="A725" s="65">
        <f t="shared" si="39"/>
      </c>
      <c r="B725" s="68">
        <f>IF(A725="","",IF(OR(A725=nper,payment&gt;ROUND((1+rate)*E724,2)),ROUND((1+rate)*E724,2),payment))</f>
      </c>
      <c r="C725" s="68">
        <f t="shared" si="40"/>
      </c>
      <c r="D725" s="68">
        <f>IF(A725="","",B725-C725+#REF!)</f>
      </c>
      <c r="E725" s="68">
        <f t="shared" si="41"/>
      </c>
    </row>
    <row r="726" spans="1:5" ht="12.75">
      <c r="A726" s="65">
        <f t="shared" si="39"/>
      </c>
      <c r="B726" s="68">
        <f>IF(A726="","",IF(OR(A726=nper,payment&gt;ROUND((1+rate)*E725,2)),ROUND((1+rate)*E725,2),payment))</f>
      </c>
      <c r="C726" s="68">
        <f t="shared" si="40"/>
      </c>
      <c r="D726" s="68">
        <f>IF(A726="","",B726-C726+#REF!)</f>
      </c>
      <c r="E726" s="68">
        <f t="shared" si="41"/>
      </c>
    </row>
    <row r="727" spans="1:5" ht="12.75">
      <c r="A727" s="65">
        <f t="shared" si="39"/>
      </c>
      <c r="B727" s="68">
        <f>IF(A727="","",IF(OR(A727=nper,payment&gt;ROUND((1+rate)*E726,2)),ROUND((1+rate)*E726,2),payment))</f>
      </c>
      <c r="C727" s="68">
        <f t="shared" si="40"/>
      </c>
      <c r="D727" s="68">
        <f>IF(A727="","",B727-C727+#REF!)</f>
      </c>
      <c r="E727" s="68">
        <f t="shared" si="41"/>
      </c>
    </row>
    <row r="728" spans="1:5" ht="12.75">
      <c r="A728" s="65">
        <f t="shared" si="39"/>
      </c>
      <c r="B728" s="68">
        <f>IF(A728="","",IF(OR(A728=nper,payment&gt;ROUND((1+rate)*E727,2)),ROUND((1+rate)*E727,2),payment))</f>
      </c>
      <c r="C728" s="68">
        <f t="shared" si="40"/>
      </c>
      <c r="D728" s="68">
        <f>IF(A728="","",B728-C728+#REF!)</f>
      </c>
      <c r="E728" s="68">
        <f t="shared" si="41"/>
      </c>
    </row>
    <row r="729" spans="1:5" ht="12.75">
      <c r="A729" s="65">
        <f t="shared" si="39"/>
      </c>
      <c r="B729" s="68">
        <f>IF(A729="","",IF(OR(A729=nper,payment&gt;ROUND((1+rate)*E728,2)),ROUND((1+rate)*E728,2),payment))</f>
      </c>
      <c r="C729" s="68">
        <f t="shared" si="40"/>
      </c>
      <c r="D729" s="68">
        <f>IF(A729="","",B729-C729+#REF!)</f>
      </c>
      <c r="E729" s="68">
        <f t="shared" si="41"/>
      </c>
    </row>
    <row r="730" spans="1:5" ht="12.75">
      <c r="A730" s="65">
        <f aca="true" t="shared" si="42" ref="A730:A783">IF(A729&gt;=nper,"",A729+1)</f>
      </c>
      <c r="B730" s="68">
        <f>IF(A730="","",IF(OR(A730=nper,payment&gt;ROUND((1+rate)*E729,2)),ROUND((1+rate)*E729,2),payment))</f>
      </c>
      <c r="C730" s="68">
        <f t="shared" si="40"/>
      </c>
      <c r="D730" s="68">
        <f>IF(A730="","",B730-C730+#REF!)</f>
      </c>
      <c r="E730" s="68">
        <f t="shared" si="41"/>
      </c>
    </row>
    <row r="731" spans="1:5" ht="12.75">
      <c r="A731" s="65">
        <f t="shared" si="42"/>
      </c>
      <c r="B731" s="68">
        <f>IF(A731="","",IF(OR(A731=nper,payment&gt;ROUND((1+rate)*E730,2)),ROUND((1+rate)*E730,2),payment))</f>
      </c>
      <c r="C731" s="68">
        <f t="shared" si="40"/>
      </c>
      <c r="D731" s="68">
        <f>IF(A731="","",B731-C731+#REF!)</f>
      </c>
      <c r="E731" s="68">
        <f t="shared" si="41"/>
      </c>
    </row>
    <row r="732" spans="1:5" ht="12.75">
      <c r="A732" s="65">
        <f t="shared" si="42"/>
      </c>
      <c r="B732" s="68">
        <f>IF(A732="","",IF(OR(A732=nper,payment&gt;ROUND((1+rate)*E731,2)),ROUND((1+rate)*E731,2),payment))</f>
      </c>
      <c r="C732" s="68">
        <f t="shared" si="40"/>
      </c>
      <c r="D732" s="68">
        <f>IF(A732="","",B732-C732+#REF!)</f>
      </c>
      <c r="E732" s="68">
        <f t="shared" si="41"/>
      </c>
    </row>
    <row r="733" spans="1:5" ht="12.75">
      <c r="A733" s="65">
        <f t="shared" si="42"/>
      </c>
      <c r="B733" s="68">
        <f>IF(A733="","",IF(OR(A733=nper,payment&gt;ROUND((1+rate)*E732,2)),ROUND((1+rate)*E732,2),payment))</f>
      </c>
      <c r="C733" s="68">
        <f t="shared" si="40"/>
      </c>
      <c r="D733" s="68">
        <f>IF(A733="","",B733-C733+#REF!)</f>
      </c>
      <c r="E733" s="68">
        <f t="shared" si="41"/>
      </c>
    </row>
    <row r="734" spans="1:5" ht="12.75">
      <c r="A734" s="65">
        <f t="shared" si="42"/>
      </c>
      <c r="B734" s="68">
        <f>IF(A734="","",IF(OR(A734=nper,payment&gt;ROUND((1+rate)*E733,2)),ROUND((1+rate)*E733,2),payment))</f>
      </c>
      <c r="C734" s="68">
        <f t="shared" si="40"/>
      </c>
      <c r="D734" s="68">
        <f>IF(A734="","",B734-C734+#REF!)</f>
      </c>
      <c r="E734" s="68">
        <f t="shared" si="41"/>
      </c>
    </row>
    <row r="735" spans="1:5" ht="12.75">
      <c r="A735" s="65">
        <f t="shared" si="42"/>
      </c>
      <c r="B735" s="68">
        <f>IF(A735="","",IF(OR(A735=nper,payment&gt;ROUND((1+rate)*E734,2)),ROUND((1+rate)*E734,2),payment))</f>
      </c>
      <c r="C735" s="68">
        <f t="shared" si="40"/>
      </c>
      <c r="D735" s="68">
        <f>IF(A735="","",B735-C735+#REF!)</f>
      </c>
      <c r="E735" s="68">
        <f t="shared" si="41"/>
      </c>
    </row>
    <row r="736" spans="1:5" ht="12.75">
      <c r="A736" s="65">
        <f t="shared" si="42"/>
      </c>
      <c r="B736" s="68">
        <f>IF(A736="","",IF(OR(A736=nper,payment&gt;ROUND((1+rate)*E735,2)),ROUND((1+rate)*E735,2),payment))</f>
      </c>
      <c r="C736" s="68">
        <f t="shared" si="40"/>
      </c>
      <c r="D736" s="68">
        <f>IF(A736="","",B736-C736+#REF!)</f>
      </c>
      <c r="E736" s="68">
        <f t="shared" si="41"/>
      </c>
    </row>
    <row r="737" spans="1:5" ht="12.75">
      <c r="A737" s="65">
        <f t="shared" si="42"/>
      </c>
      <c r="B737" s="68">
        <f>IF(A737="","",IF(OR(A737=nper,payment&gt;ROUND((1+rate)*E736,2)),ROUND((1+rate)*E736,2),payment))</f>
      </c>
      <c r="C737" s="68">
        <f t="shared" si="40"/>
      </c>
      <c r="D737" s="68">
        <f>IF(A737="","",B737-C737+#REF!)</f>
      </c>
      <c r="E737" s="68">
        <f t="shared" si="41"/>
      </c>
    </row>
    <row r="738" spans="1:5" ht="12.75">
      <c r="A738" s="65">
        <f t="shared" si="42"/>
      </c>
      <c r="B738" s="68">
        <f>IF(A738="","",IF(OR(A738=nper,payment&gt;ROUND((1+rate)*E737,2)),ROUND((1+rate)*E737,2),payment))</f>
      </c>
      <c r="C738" s="68">
        <f t="shared" si="40"/>
      </c>
      <c r="D738" s="68">
        <f>IF(A738="","",B738-C738+#REF!)</f>
      </c>
      <c r="E738" s="68">
        <f t="shared" si="41"/>
      </c>
    </row>
    <row r="739" spans="1:5" ht="12.75">
      <c r="A739" s="65">
        <f t="shared" si="42"/>
      </c>
      <c r="B739" s="68">
        <f>IF(A739="","",IF(OR(A739=nper,payment&gt;ROUND((1+rate)*E738,2)),ROUND((1+rate)*E738,2),payment))</f>
      </c>
      <c r="C739" s="68">
        <f t="shared" si="40"/>
      </c>
      <c r="D739" s="68">
        <f>IF(A739="","",B739-C739+#REF!)</f>
      </c>
      <c r="E739" s="68">
        <f t="shared" si="41"/>
      </c>
    </row>
    <row r="740" spans="1:5" ht="12.75">
      <c r="A740" s="65">
        <f t="shared" si="42"/>
      </c>
      <c r="B740" s="68">
        <f>IF(A740="","",IF(OR(A740=nper,payment&gt;ROUND((1+rate)*E739,2)),ROUND((1+rate)*E739,2),payment))</f>
      </c>
      <c r="C740" s="68">
        <f t="shared" si="40"/>
      </c>
      <c r="D740" s="68">
        <f>IF(A740="","",B740-C740+#REF!)</f>
      </c>
      <c r="E740" s="68">
        <f t="shared" si="41"/>
      </c>
    </row>
    <row r="741" spans="1:5" ht="12.75">
      <c r="A741" s="65">
        <f t="shared" si="42"/>
      </c>
      <c r="B741" s="68">
        <f>IF(A741="","",IF(OR(A741=nper,payment&gt;ROUND((1+rate)*E740,2)),ROUND((1+rate)*E740,2),payment))</f>
      </c>
      <c r="C741" s="68">
        <f t="shared" si="40"/>
      </c>
      <c r="D741" s="68">
        <f>IF(A741="","",B741-C741+#REF!)</f>
      </c>
      <c r="E741" s="68">
        <f t="shared" si="41"/>
      </c>
    </row>
    <row r="742" spans="1:5" ht="12.75">
      <c r="A742" s="65">
        <f t="shared" si="42"/>
      </c>
      <c r="B742" s="68">
        <f>IF(A742="","",IF(OR(A742=nper,payment&gt;ROUND((1+rate)*E741,2)),ROUND((1+rate)*E741,2),payment))</f>
      </c>
      <c r="C742" s="68">
        <f t="shared" si="40"/>
      </c>
      <c r="D742" s="68">
        <f>IF(A742="","",B742-C742+#REF!)</f>
      </c>
      <c r="E742" s="68">
        <f t="shared" si="41"/>
      </c>
    </row>
    <row r="743" spans="1:5" ht="12.75">
      <c r="A743" s="65">
        <f t="shared" si="42"/>
      </c>
      <c r="B743" s="68">
        <f>IF(A743="","",IF(OR(A743=nper,payment&gt;ROUND((1+rate)*E742,2)),ROUND((1+rate)*E742,2),payment))</f>
      </c>
      <c r="C743" s="68">
        <f t="shared" si="40"/>
      </c>
      <c r="D743" s="68">
        <f>IF(A743="","",B743-C743+#REF!)</f>
      </c>
      <c r="E743" s="68">
        <f t="shared" si="41"/>
      </c>
    </row>
    <row r="744" spans="1:5" ht="12.75">
      <c r="A744" s="65">
        <f t="shared" si="42"/>
      </c>
      <c r="B744" s="68">
        <f>IF(A744="","",IF(OR(A744=nper,payment&gt;ROUND((1+rate)*E743,2)),ROUND((1+rate)*E743,2),payment))</f>
      </c>
      <c r="C744" s="68">
        <f t="shared" si="40"/>
      </c>
      <c r="D744" s="68">
        <f>IF(A744="","",B744-C744+#REF!)</f>
      </c>
      <c r="E744" s="68">
        <f t="shared" si="41"/>
      </c>
    </row>
    <row r="745" spans="1:5" ht="12.75">
      <c r="A745" s="65">
        <f t="shared" si="42"/>
      </c>
      <c r="B745" s="68">
        <f>IF(A745="","",IF(OR(A745=nper,payment&gt;ROUND((1+rate)*E744,2)),ROUND((1+rate)*E744,2),payment))</f>
      </c>
      <c r="C745" s="68">
        <f t="shared" si="40"/>
      </c>
      <c r="D745" s="68">
        <f>IF(A745="","",B745-C745+#REF!)</f>
      </c>
      <c r="E745" s="68">
        <f t="shared" si="41"/>
      </c>
    </row>
    <row r="746" spans="1:5" ht="12.75">
      <c r="A746" s="65">
        <f t="shared" si="42"/>
      </c>
      <c r="B746" s="68">
        <f>IF(A746="","",IF(OR(A746=nper,payment&gt;ROUND((1+rate)*E745,2)),ROUND((1+rate)*E745,2),payment))</f>
      </c>
      <c r="C746" s="68">
        <f t="shared" si="40"/>
      </c>
      <c r="D746" s="68">
        <f>IF(A746="","",B746-C746+#REF!)</f>
      </c>
      <c r="E746" s="68">
        <f t="shared" si="41"/>
      </c>
    </row>
    <row r="747" spans="1:5" ht="12.75">
      <c r="A747" s="65">
        <f t="shared" si="42"/>
      </c>
      <c r="B747" s="68">
        <f>IF(A747="","",IF(OR(A747=nper,payment&gt;ROUND((1+rate)*E746,2)),ROUND((1+rate)*E746,2),payment))</f>
      </c>
      <c r="C747" s="68">
        <f t="shared" si="40"/>
      </c>
      <c r="D747" s="68">
        <f>IF(A747="","",B747-C747+#REF!)</f>
      </c>
      <c r="E747" s="68">
        <f t="shared" si="41"/>
      </c>
    </row>
    <row r="748" spans="1:5" ht="12.75">
      <c r="A748" s="65">
        <f t="shared" si="42"/>
      </c>
      <c r="B748" s="68">
        <f>IF(A748="","",IF(OR(A748=nper,payment&gt;ROUND((1+rate)*E747,2)),ROUND((1+rate)*E747,2),payment))</f>
      </c>
      <c r="C748" s="68">
        <f t="shared" si="40"/>
      </c>
      <c r="D748" s="68">
        <f>IF(A748="","",B748-C748+#REF!)</f>
      </c>
      <c r="E748" s="68">
        <f t="shared" si="41"/>
      </c>
    </row>
    <row r="749" spans="1:5" ht="12.75">
      <c r="A749" s="65">
        <f t="shared" si="42"/>
      </c>
      <c r="B749" s="68">
        <f>IF(A749="","",IF(OR(A749=nper,payment&gt;ROUND((1+rate)*E748,2)),ROUND((1+rate)*E748,2),payment))</f>
      </c>
      <c r="C749" s="68">
        <f t="shared" si="40"/>
      </c>
      <c r="D749" s="68">
        <f>IF(A749="","",B749-C749+#REF!)</f>
      </c>
      <c r="E749" s="68">
        <f t="shared" si="41"/>
      </c>
    </row>
    <row r="750" spans="1:5" ht="12.75">
      <c r="A750" s="65">
        <f t="shared" si="42"/>
      </c>
      <c r="B750" s="68">
        <f>IF(A750="","",IF(OR(A750=nper,payment&gt;ROUND((1+rate)*E749,2)),ROUND((1+rate)*E749,2),payment))</f>
      </c>
      <c r="C750" s="68">
        <f t="shared" si="40"/>
      </c>
      <c r="D750" s="68">
        <f>IF(A750="","",B750-C750+#REF!)</f>
      </c>
      <c r="E750" s="68">
        <f t="shared" si="41"/>
      </c>
    </row>
    <row r="751" spans="1:5" ht="12.75">
      <c r="A751" s="65">
        <f t="shared" si="42"/>
      </c>
      <c r="B751" s="68">
        <f>IF(A751="","",IF(OR(A751=nper,payment&gt;ROUND((1+rate)*E750,2)),ROUND((1+rate)*E750,2),payment))</f>
      </c>
      <c r="C751" s="68">
        <f t="shared" si="40"/>
      </c>
      <c r="D751" s="68">
        <f>IF(A751="","",B751-C751+#REF!)</f>
      </c>
      <c r="E751" s="68">
        <f t="shared" si="41"/>
      </c>
    </row>
    <row r="752" spans="1:5" ht="12.75">
      <c r="A752" s="65">
        <f t="shared" si="42"/>
      </c>
      <c r="B752" s="68">
        <f>IF(A752="","",IF(OR(A752=nper,payment&gt;ROUND((1+rate)*E751,2)),ROUND((1+rate)*E751,2),payment))</f>
      </c>
      <c r="C752" s="68">
        <f t="shared" si="40"/>
      </c>
      <c r="D752" s="68">
        <f>IF(A752="","",B752-C752+#REF!)</f>
      </c>
      <c r="E752" s="68">
        <f t="shared" si="41"/>
      </c>
    </row>
    <row r="753" spans="1:5" ht="12.75">
      <c r="A753" s="65">
        <f t="shared" si="42"/>
      </c>
      <c r="B753" s="68">
        <f>IF(A753="","",IF(OR(A753=nper,payment&gt;ROUND((1+rate)*E752,2)),ROUND((1+rate)*E752,2),payment))</f>
      </c>
      <c r="C753" s="68">
        <f t="shared" si="40"/>
      </c>
      <c r="D753" s="68">
        <f>IF(A753="","",B753-C753+#REF!)</f>
      </c>
      <c r="E753" s="68">
        <f t="shared" si="41"/>
      </c>
    </row>
    <row r="754" spans="1:5" ht="12.75">
      <c r="A754" s="65">
        <f t="shared" si="42"/>
      </c>
      <c r="B754" s="68">
        <f>IF(A754="","",IF(OR(A754=nper,payment&gt;ROUND((1+rate)*E753,2)),ROUND((1+rate)*E753,2),payment))</f>
      </c>
      <c r="C754" s="68">
        <f t="shared" si="40"/>
      </c>
      <c r="D754" s="68">
        <f>IF(A754="","",B754-C754+#REF!)</f>
      </c>
      <c r="E754" s="68">
        <f t="shared" si="41"/>
      </c>
    </row>
    <row r="755" spans="1:5" ht="12.75">
      <c r="A755" s="65">
        <f t="shared" si="42"/>
      </c>
      <c r="B755" s="68">
        <f>IF(A755="","",IF(OR(A755=nper,payment&gt;ROUND((1+rate)*E754,2)),ROUND((1+rate)*E754,2),payment))</f>
      </c>
      <c r="C755" s="68">
        <f t="shared" si="40"/>
      </c>
      <c r="D755" s="68">
        <f>IF(A755="","",B755-C755+#REF!)</f>
      </c>
      <c r="E755" s="68">
        <f t="shared" si="41"/>
      </c>
    </row>
    <row r="756" spans="1:5" ht="12.75">
      <c r="A756" s="65">
        <f t="shared" si="42"/>
      </c>
      <c r="B756" s="68">
        <f>IF(A756="","",IF(OR(A756=nper,payment&gt;ROUND((1+rate)*E755,2)),ROUND((1+rate)*E755,2),payment))</f>
      </c>
      <c r="C756" s="68">
        <f t="shared" si="40"/>
      </c>
      <c r="D756" s="68">
        <f>IF(A756="","",B756-C756+#REF!)</f>
      </c>
      <c r="E756" s="68">
        <f t="shared" si="41"/>
      </c>
    </row>
    <row r="757" spans="1:5" ht="12.75">
      <c r="A757" s="65">
        <f t="shared" si="42"/>
      </c>
      <c r="B757" s="68">
        <f>IF(A757="","",IF(OR(A757=nper,payment&gt;ROUND((1+rate)*E756,2)),ROUND((1+rate)*E756,2),payment))</f>
      </c>
      <c r="C757" s="68">
        <f t="shared" si="40"/>
      </c>
      <c r="D757" s="68">
        <f>IF(A757="","",B757-C757+#REF!)</f>
      </c>
      <c r="E757" s="68">
        <f t="shared" si="41"/>
      </c>
    </row>
    <row r="758" spans="1:5" ht="12.75">
      <c r="A758" s="65">
        <f t="shared" si="42"/>
      </c>
      <c r="B758" s="68">
        <f>IF(A758="","",IF(OR(A758=nper,payment&gt;ROUND((1+rate)*E757,2)),ROUND((1+rate)*E757,2),payment))</f>
      </c>
      <c r="C758" s="68">
        <f t="shared" si="40"/>
      </c>
      <c r="D758" s="68">
        <f>IF(A758="","",B758-C758+#REF!)</f>
      </c>
      <c r="E758" s="68">
        <f t="shared" si="41"/>
      </c>
    </row>
    <row r="759" spans="1:5" ht="12.75">
      <c r="A759" s="65">
        <f t="shared" si="42"/>
      </c>
      <c r="B759" s="68">
        <f>IF(A759="","",IF(OR(A759=nper,payment&gt;ROUND((1+rate)*E758,2)),ROUND((1+rate)*E758,2),payment))</f>
      </c>
      <c r="C759" s="68">
        <f t="shared" si="40"/>
      </c>
      <c r="D759" s="68">
        <f>IF(A759="","",B759-C759+#REF!)</f>
      </c>
      <c r="E759" s="68">
        <f t="shared" si="41"/>
      </c>
    </row>
    <row r="760" spans="1:5" ht="12.75">
      <c r="A760" s="65">
        <f t="shared" si="42"/>
      </c>
      <c r="B760" s="68">
        <f>IF(A760="","",IF(OR(A760=nper,payment&gt;ROUND((1+rate)*E759,2)),ROUND((1+rate)*E759,2),payment))</f>
      </c>
      <c r="C760" s="68">
        <f t="shared" si="40"/>
      </c>
      <c r="D760" s="68">
        <f>IF(A760="","",B760-C760+#REF!)</f>
      </c>
      <c r="E760" s="68">
        <f t="shared" si="41"/>
      </c>
    </row>
    <row r="761" spans="1:5" ht="12.75">
      <c r="A761" s="65">
        <f t="shared" si="42"/>
      </c>
      <c r="B761" s="68">
        <f>IF(A761="","",IF(OR(A761=nper,payment&gt;ROUND((1+rate)*E760,2)),ROUND((1+rate)*E760,2),payment))</f>
      </c>
      <c r="C761" s="68">
        <f t="shared" si="40"/>
      </c>
      <c r="D761" s="68">
        <f>IF(A761="","",B761-C761+#REF!)</f>
      </c>
      <c r="E761" s="68">
        <f t="shared" si="41"/>
      </c>
    </row>
    <row r="762" spans="1:5" ht="12.75">
      <c r="A762" s="65">
        <f t="shared" si="42"/>
      </c>
      <c r="B762" s="68">
        <f>IF(A762="","",IF(OR(A762=nper,payment&gt;ROUND((1+rate)*E761,2)),ROUND((1+rate)*E761,2),payment))</f>
      </c>
      <c r="C762" s="68">
        <f t="shared" si="40"/>
      </c>
      <c r="D762" s="68">
        <f>IF(A762="","",B762-C762+#REF!)</f>
      </c>
      <c r="E762" s="68">
        <f t="shared" si="41"/>
      </c>
    </row>
    <row r="763" spans="1:5" ht="12.75">
      <c r="A763" s="65">
        <f t="shared" si="42"/>
      </c>
      <c r="B763" s="68">
        <f>IF(A763="","",IF(OR(A763=nper,payment&gt;ROUND((1+rate)*E762,2)),ROUND((1+rate)*E762,2),payment))</f>
      </c>
      <c r="C763" s="68">
        <f t="shared" si="40"/>
      </c>
      <c r="D763" s="68">
        <f>IF(A763="","",B763-C763+#REF!)</f>
      </c>
      <c r="E763" s="68">
        <f t="shared" si="41"/>
      </c>
    </row>
    <row r="764" spans="1:5" ht="12.75">
      <c r="A764" s="65">
        <f t="shared" si="42"/>
      </c>
      <c r="B764" s="68">
        <f>IF(A764="","",IF(OR(A764=nper,payment&gt;ROUND((1+rate)*E763,2)),ROUND((1+rate)*E763,2),payment))</f>
      </c>
      <c r="C764" s="68">
        <f t="shared" si="40"/>
      </c>
      <c r="D764" s="68">
        <f>IF(A764="","",B764-C764+#REF!)</f>
      </c>
      <c r="E764" s="68">
        <f t="shared" si="41"/>
      </c>
    </row>
    <row r="765" spans="1:5" ht="12.75">
      <c r="A765" s="65">
        <f t="shared" si="42"/>
      </c>
      <c r="B765" s="68">
        <f>IF(A765="","",IF(OR(A765=nper,payment&gt;ROUND((1+rate)*E764,2)),ROUND((1+rate)*E764,2),payment))</f>
      </c>
      <c r="C765" s="68">
        <f t="shared" si="40"/>
      </c>
      <c r="D765" s="68">
        <f>IF(A765="","",B765-C765+#REF!)</f>
      </c>
      <c r="E765" s="68">
        <f t="shared" si="41"/>
      </c>
    </row>
    <row r="766" spans="1:5" ht="12.75">
      <c r="A766" s="65">
        <f t="shared" si="42"/>
      </c>
      <c r="B766" s="68">
        <f>IF(A766="","",IF(OR(A766=nper,payment&gt;ROUND((1+rate)*E765,2)),ROUND((1+rate)*E765,2),payment))</f>
      </c>
      <c r="C766" s="68">
        <f t="shared" si="40"/>
      </c>
      <c r="D766" s="68">
        <f>IF(A766="","",B766-C766+#REF!)</f>
      </c>
      <c r="E766" s="68">
        <f t="shared" si="41"/>
      </c>
    </row>
    <row r="767" spans="1:5" ht="12.75">
      <c r="A767" s="65">
        <f t="shared" si="42"/>
      </c>
      <c r="B767" s="68">
        <f>IF(A767="","",IF(OR(A767=nper,payment&gt;ROUND((1+rate)*E766,2)),ROUND((1+rate)*E766,2),payment))</f>
      </c>
      <c r="C767" s="68">
        <f t="shared" si="40"/>
      </c>
      <c r="D767" s="68">
        <f>IF(A767="","",B767-C767+#REF!)</f>
      </c>
      <c r="E767" s="68">
        <f t="shared" si="41"/>
      </c>
    </row>
    <row r="768" spans="1:5" ht="12.75">
      <c r="A768" s="65">
        <f t="shared" si="42"/>
      </c>
      <c r="B768" s="68">
        <f>IF(A768="","",IF(OR(A768=nper,payment&gt;ROUND((1+rate)*E767,2)),ROUND((1+rate)*E767,2),payment))</f>
      </c>
      <c r="C768" s="68">
        <f t="shared" si="40"/>
      </c>
      <c r="D768" s="68">
        <f>IF(A768="","",B768-C768+#REF!)</f>
      </c>
      <c r="E768" s="68">
        <f t="shared" si="41"/>
      </c>
    </row>
    <row r="769" spans="1:5" ht="12.75">
      <c r="A769" s="65">
        <f t="shared" si="42"/>
      </c>
      <c r="B769" s="68">
        <f>IF(A769="","",IF(OR(A769=nper,payment&gt;ROUND((1+rate)*E768,2)),ROUND((1+rate)*E768,2),payment))</f>
      </c>
      <c r="C769" s="68">
        <f t="shared" si="40"/>
      </c>
      <c r="D769" s="68">
        <f>IF(A769="","",B769-C769+#REF!)</f>
      </c>
      <c r="E769" s="68">
        <f t="shared" si="41"/>
      </c>
    </row>
    <row r="770" spans="1:5" ht="12.75">
      <c r="A770" s="65">
        <f t="shared" si="42"/>
      </c>
      <c r="B770" s="68">
        <f>IF(A770="","",IF(OR(A770=nper,payment&gt;ROUND((1+rate)*E769,2)),ROUND((1+rate)*E769,2),payment))</f>
      </c>
      <c r="C770" s="68">
        <f t="shared" si="40"/>
      </c>
      <c r="D770" s="68">
        <f>IF(A770="","",B770-C770+#REF!)</f>
      </c>
      <c r="E770" s="68">
        <f t="shared" si="41"/>
      </c>
    </row>
    <row r="771" spans="1:5" ht="12.75">
      <c r="A771" s="65">
        <f t="shared" si="42"/>
      </c>
      <c r="B771" s="68">
        <f>IF(A771="","",IF(OR(A771=nper,payment&gt;ROUND((1+rate)*E770,2)),ROUND((1+rate)*E770,2),payment))</f>
      </c>
      <c r="C771" s="68">
        <f t="shared" si="40"/>
      </c>
      <c r="D771" s="68">
        <f>IF(A771="","",B771-C771+#REF!)</f>
      </c>
      <c r="E771" s="68">
        <f t="shared" si="41"/>
      </c>
    </row>
    <row r="772" spans="1:5" ht="12.75">
      <c r="A772" s="65">
        <f t="shared" si="42"/>
      </c>
      <c r="B772" s="68">
        <f>IF(A772="","",IF(OR(A772=nper,payment&gt;ROUND((1+rate)*E771,2)),ROUND((1+rate)*E771,2),payment))</f>
      </c>
      <c r="C772" s="68">
        <f t="shared" si="40"/>
      </c>
      <c r="D772" s="68">
        <f>IF(A772="","",B772-C772+#REF!)</f>
      </c>
      <c r="E772" s="68">
        <f t="shared" si="41"/>
      </c>
    </row>
    <row r="773" spans="1:5" ht="12.75">
      <c r="A773" s="65">
        <f t="shared" si="42"/>
      </c>
      <c r="B773" s="68">
        <f>IF(A773="","",IF(OR(A773=nper,payment&gt;ROUND((1+rate)*E772,2)),ROUND((1+rate)*E772,2),payment))</f>
      </c>
      <c r="C773" s="68">
        <f t="shared" si="40"/>
      </c>
      <c r="D773" s="68">
        <f>IF(A773="","",B773-C773+#REF!)</f>
      </c>
      <c r="E773" s="68">
        <f t="shared" si="41"/>
      </c>
    </row>
    <row r="774" spans="1:5" ht="12.75">
      <c r="A774" s="65">
        <f t="shared" si="42"/>
      </c>
      <c r="B774" s="68">
        <f>IF(A774="","",IF(OR(A774=nper,payment&gt;ROUND((1+rate)*E773,2)),ROUND((1+rate)*E773,2),payment))</f>
      </c>
      <c r="C774" s="68">
        <f t="shared" si="40"/>
      </c>
      <c r="D774" s="68">
        <f>IF(A774="","",B774-C774+#REF!)</f>
      </c>
      <c r="E774" s="68">
        <f t="shared" si="41"/>
      </c>
    </row>
    <row r="775" spans="1:5" ht="12.75">
      <c r="A775" s="65">
        <f t="shared" si="42"/>
      </c>
      <c r="B775" s="68">
        <f>IF(A775="","",IF(OR(A775=nper,payment&gt;ROUND((1+rate)*E774,2)),ROUND((1+rate)*E774,2),payment))</f>
      </c>
      <c r="C775" s="68">
        <f t="shared" si="40"/>
      </c>
      <c r="D775" s="68">
        <f>IF(A775="","",B775-C775+#REF!)</f>
      </c>
      <c r="E775" s="68">
        <f t="shared" si="41"/>
      </c>
    </row>
    <row r="776" spans="1:5" ht="12.75">
      <c r="A776" s="65">
        <f t="shared" si="42"/>
      </c>
      <c r="B776" s="68">
        <f>IF(A776="","",IF(OR(A776=nper,payment&gt;ROUND((1+rate)*E775,2)),ROUND((1+rate)*E775,2),payment))</f>
      </c>
      <c r="C776" s="68">
        <f t="shared" si="40"/>
      </c>
      <c r="D776" s="68">
        <f>IF(A776="","",B776-C776+#REF!)</f>
      </c>
      <c r="E776" s="68">
        <f t="shared" si="41"/>
      </c>
    </row>
    <row r="777" spans="1:5" ht="12.75">
      <c r="A777" s="65">
        <f t="shared" si="42"/>
      </c>
      <c r="B777" s="68">
        <f>IF(A777="","",IF(OR(A777=nper,payment&gt;ROUND((1+rate)*E776,2)),ROUND((1+rate)*E776,2),payment))</f>
      </c>
      <c r="C777" s="68">
        <f t="shared" si="40"/>
      </c>
      <c r="D777" s="68">
        <f>IF(A777="","",B777-C777+#REF!)</f>
      </c>
      <c r="E777" s="68">
        <f t="shared" si="41"/>
      </c>
    </row>
    <row r="778" spans="1:5" ht="12.75">
      <c r="A778" s="65">
        <f t="shared" si="42"/>
      </c>
      <c r="B778" s="68">
        <f>IF(A778="","",IF(OR(A778=nper,payment&gt;ROUND((1+rate)*E777,2)),ROUND((1+rate)*E777,2),payment))</f>
      </c>
      <c r="C778" s="68">
        <f t="shared" si="40"/>
      </c>
      <c r="D778" s="68">
        <f>IF(A778="","",B778-C778+#REF!)</f>
      </c>
      <c r="E778" s="68">
        <f t="shared" si="41"/>
      </c>
    </row>
    <row r="779" spans="1:5" ht="12.75">
      <c r="A779" s="65">
        <f t="shared" si="42"/>
      </c>
      <c r="B779" s="68">
        <f>IF(A779="","",IF(OR(A779=nper,payment&gt;ROUND((1+rate)*E778,2)),ROUND((1+rate)*E778,2),payment))</f>
      </c>
      <c r="C779" s="68">
        <f t="shared" si="40"/>
      </c>
      <c r="D779" s="68">
        <f>IF(A779="","",B779-C779+#REF!)</f>
      </c>
      <c r="E779" s="68">
        <f t="shared" si="41"/>
      </c>
    </row>
    <row r="780" spans="1:5" ht="12.75">
      <c r="A780" s="65">
        <f t="shared" si="42"/>
      </c>
      <c r="B780" s="68">
        <f>IF(A780="","",IF(OR(A780=nper,payment&gt;ROUND((1+rate)*E779,2)),ROUND((1+rate)*E779,2),payment))</f>
      </c>
      <c r="C780" s="68">
        <f t="shared" si="40"/>
      </c>
      <c r="D780" s="68">
        <f>IF(A780="","",B780-C780+#REF!)</f>
      </c>
      <c r="E780" s="68">
        <f t="shared" si="41"/>
      </c>
    </row>
    <row r="781" spans="1:5" ht="12.75">
      <c r="A781" s="65">
        <f t="shared" si="42"/>
      </c>
      <c r="B781" s="68">
        <f>IF(A781="","",IF(OR(A781=nper,payment&gt;ROUND((1+rate)*E780,2)),ROUND((1+rate)*E780,2),payment))</f>
      </c>
      <c r="C781" s="68">
        <f aca="true" t="shared" si="43" ref="C781:C792">IF(A781="","",ROUND(rate*E780,2))</f>
      </c>
      <c r="D781" s="68">
        <f>IF(A781="","",B781-C781+#REF!)</f>
      </c>
      <c r="E781" s="68">
        <f aca="true" t="shared" si="44" ref="E781:E792">IF(A781="","",E780-D781)</f>
      </c>
    </row>
    <row r="782" spans="1:5" ht="12.75">
      <c r="A782" s="65">
        <f t="shared" si="42"/>
      </c>
      <c r="B782" s="68">
        <f>IF(A782="","",IF(OR(A782=nper,payment&gt;ROUND((1+rate)*E781,2)),ROUND((1+rate)*E781,2),payment))</f>
      </c>
      <c r="C782" s="68">
        <f t="shared" si="43"/>
      </c>
      <c r="D782" s="68">
        <f>IF(A782="","",B782-C782+#REF!)</f>
      </c>
      <c r="E782" s="68">
        <f t="shared" si="44"/>
      </c>
    </row>
    <row r="783" spans="1:5" ht="12.75">
      <c r="A783" s="65">
        <f t="shared" si="42"/>
      </c>
      <c r="B783" s="68">
        <f>IF(A783="","",IF(OR(A783=nper,payment&gt;ROUND((1+rate)*E782,2)),ROUND((1+rate)*E782,2),payment))</f>
      </c>
      <c r="C783" s="68">
        <f t="shared" si="43"/>
      </c>
      <c r="D783" s="68">
        <f>IF(A783="","",B783-C783+#REF!)</f>
      </c>
      <c r="E783" s="68">
        <f t="shared" si="44"/>
      </c>
    </row>
    <row r="784" spans="1:5" ht="12.75">
      <c r="A784" s="65">
        <f aca="true" t="shared" si="45" ref="A784:A792">IF(A783&gt;=nper,"",A783+1)</f>
      </c>
      <c r="B784" s="68">
        <f>IF(A784="","",IF(OR(A784=nper,payment&gt;ROUND((1+rate)*E783,2)),ROUND((1+rate)*E783,2),payment))</f>
      </c>
      <c r="C784" s="68">
        <f t="shared" si="43"/>
      </c>
      <c r="D784" s="68">
        <f>IF(A784="","",B784-C784+#REF!)</f>
      </c>
      <c r="E784" s="68">
        <f t="shared" si="44"/>
      </c>
    </row>
    <row r="785" spans="1:5" ht="12.75">
      <c r="A785" s="65">
        <f t="shared" si="45"/>
      </c>
      <c r="B785" s="68">
        <f>IF(A785="","",IF(OR(A785=nper,payment&gt;ROUND((1+rate)*E784,2)),ROUND((1+rate)*E784,2),payment))</f>
      </c>
      <c r="C785" s="68">
        <f t="shared" si="43"/>
      </c>
      <c r="D785" s="68">
        <f>IF(A785="","",B785-C785+#REF!)</f>
      </c>
      <c r="E785" s="68">
        <f t="shared" si="44"/>
      </c>
    </row>
    <row r="786" spans="1:5" ht="12.75">
      <c r="A786" s="65">
        <f t="shared" si="45"/>
      </c>
      <c r="B786" s="68">
        <f>IF(A786="","",IF(OR(A786=nper,payment&gt;ROUND((1+rate)*E785,2)),ROUND((1+rate)*E785,2),payment))</f>
      </c>
      <c r="C786" s="68">
        <f t="shared" si="43"/>
      </c>
      <c r="D786" s="68">
        <f>IF(A786="","",B786-C786+#REF!)</f>
      </c>
      <c r="E786" s="68">
        <f t="shared" si="44"/>
      </c>
    </row>
    <row r="787" spans="1:5" ht="12.75">
      <c r="A787" s="65">
        <f t="shared" si="45"/>
      </c>
      <c r="B787" s="68">
        <f>IF(A787="","",IF(OR(A787=nper,payment&gt;ROUND((1+rate)*E786,2)),ROUND((1+rate)*E786,2),payment))</f>
      </c>
      <c r="C787" s="68">
        <f t="shared" si="43"/>
      </c>
      <c r="D787" s="68">
        <f>IF(A787="","",B787-C787+#REF!)</f>
      </c>
      <c r="E787" s="68">
        <f t="shared" si="44"/>
      </c>
    </row>
    <row r="788" spans="1:5" ht="12.75">
      <c r="A788" s="65">
        <f t="shared" si="45"/>
      </c>
      <c r="B788" s="68">
        <f>IF(A788="","",IF(OR(A788=nper,payment&gt;ROUND((1+rate)*E787,2)),ROUND((1+rate)*E787,2),payment))</f>
      </c>
      <c r="C788" s="68">
        <f t="shared" si="43"/>
      </c>
      <c r="D788" s="68">
        <f>IF(A788="","",B788-C788+#REF!)</f>
      </c>
      <c r="E788" s="68">
        <f t="shared" si="44"/>
      </c>
    </row>
    <row r="789" spans="1:5" ht="12.75">
      <c r="A789" s="65">
        <f t="shared" si="45"/>
      </c>
      <c r="B789" s="68">
        <f>IF(A789="","",IF(OR(A789=nper,payment&gt;ROUND((1+rate)*E788,2)),ROUND((1+rate)*E788,2),payment))</f>
      </c>
      <c r="C789" s="68">
        <f t="shared" si="43"/>
      </c>
      <c r="D789" s="68">
        <f>IF(A789="","",B789-C789+#REF!)</f>
      </c>
      <c r="E789" s="68">
        <f t="shared" si="44"/>
      </c>
    </row>
    <row r="790" spans="1:5" ht="12.75">
      <c r="A790" s="65">
        <f t="shared" si="45"/>
      </c>
      <c r="B790" s="68">
        <f>IF(A790="","",IF(OR(A790=nper,payment&gt;ROUND((1+rate)*E789,2)),ROUND((1+rate)*E789,2),payment))</f>
      </c>
      <c r="C790" s="68">
        <f t="shared" si="43"/>
      </c>
      <c r="D790" s="68">
        <f>IF(A790="","",B790-C790+#REF!)</f>
      </c>
      <c r="E790" s="68">
        <f t="shared" si="44"/>
      </c>
    </row>
    <row r="791" spans="1:5" ht="12.75">
      <c r="A791" s="65">
        <f t="shared" si="45"/>
      </c>
      <c r="B791" s="68">
        <f>IF(A791="","",IF(OR(A791=nper,payment&gt;ROUND((1+rate)*E790,2)),ROUND((1+rate)*E790,2),payment))</f>
      </c>
      <c r="C791" s="68">
        <f t="shared" si="43"/>
      </c>
      <c r="D791" s="68">
        <f>IF(A791="","",B791-C791+#REF!)</f>
      </c>
      <c r="E791" s="68">
        <f t="shared" si="44"/>
      </c>
    </row>
    <row r="792" spans="1:5" ht="12.75">
      <c r="A792" s="65">
        <f t="shared" si="45"/>
      </c>
      <c r="B792" s="68">
        <f>IF(A792="","",IF(OR(A792=nper,payment&gt;ROUND((1+rate)*E791,2)),ROUND((1+rate)*E791,2),payment))</f>
      </c>
      <c r="C792" s="68">
        <f t="shared" si="43"/>
      </c>
      <c r="D792" s="68">
        <f>IF(A792="","",B792-C792+#REF!)</f>
      </c>
      <c r="E792" s="68">
        <f t="shared" si="44"/>
      </c>
    </row>
  </sheetData>
  <sheetProtection/>
  <mergeCells count="1">
    <mergeCell ref="A10:E10"/>
  </mergeCells>
  <dataValidations count="1">
    <dataValidation type="list" showInputMessage="1" showErrorMessage="1" sqref="D5">
      <formula1>"Annually,Semi-Annually,Quarterly,Bi-Monthly,Monthly,Semi-Monthly,Bi-Weekly,Weekly"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&amp;RPage &amp;P of &amp;N</oddHeader>
    <oddFooter>&amp;L&amp;8http://www.vertex42.com/ExcelTemplates/loan-amortization-schedule.html&amp;R&amp;8© 2005 Vertex42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Buli</dc:creator>
  <cp:keywords/>
  <dc:description/>
  <cp:lastModifiedBy>Suzanne Buli</cp:lastModifiedBy>
  <cp:lastPrinted>2008-06-10T15:10:28Z</cp:lastPrinted>
  <dcterms:created xsi:type="dcterms:W3CDTF">2008-06-09T20:08:46Z</dcterms:created>
  <dcterms:modified xsi:type="dcterms:W3CDTF">2008-06-10T20:33:36Z</dcterms:modified>
  <cp:category/>
  <cp:version/>
  <cp:contentType/>
  <cp:contentStatus/>
</cp:coreProperties>
</file>